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Hammock Greens III\Budget\2024\"/>
    </mc:Choice>
  </mc:AlternateContent>
  <xr:revisionPtr revIDLastSave="0" documentId="13_ncr:1_{FF121A1F-DD0F-4B29-9DC9-1E3E8AE249D5}" xr6:coauthVersionLast="47" xr6:coauthVersionMax="47" xr10:uidLastSave="{00000000-0000-0000-0000-000000000000}"/>
  <bookViews>
    <workbookView xWindow="28680" yWindow="-120" windowWidth="29040" windowHeight="15840" xr2:uid="{00000000-000D-0000-FFFF-FFFF00000000}"/>
  </bookViews>
  <sheets>
    <sheet name="Operating" sheetId="1" r:id="rId1"/>
    <sheet name="Reserve" sheetId="3" r:id="rId2"/>
  </sheets>
  <externalReferences>
    <externalReference r:id="rId3"/>
  </externalReferences>
  <definedNames>
    <definedName name="_xlnm.Print_Titles" localSheetId="0">Operating!$1:$6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1" l="1"/>
  <c r="F55" i="1"/>
  <c r="F29" i="1"/>
  <c r="E38" i="1" l="1"/>
  <c r="F60" i="1"/>
  <c r="P22" i="3"/>
  <c r="S22" i="3"/>
  <c r="U22" i="3"/>
  <c r="AA22" i="3"/>
  <c r="AB22" i="3"/>
  <c r="AG22" i="3"/>
  <c r="AJ22" i="3"/>
  <c r="AK22" i="3"/>
  <c r="AM22" i="3"/>
  <c r="Y19" i="3"/>
  <c r="Y18" i="3"/>
  <c r="AL13" i="3"/>
  <c r="AL12" i="3"/>
  <c r="J4" i="3"/>
  <c r="Q4" i="3" s="1"/>
  <c r="Y22" i="3" l="1"/>
  <c r="X4" i="3"/>
  <c r="AE4" i="3"/>
  <c r="C58" i="1"/>
  <c r="F27" i="1"/>
  <c r="D27" i="1"/>
  <c r="C27" i="1"/>
  <c r="D61" i="1"/>
  <c r="D64" i="1" s="1"/>
  <c r="E61" i="1"/>
  <c r="E64" i="1" s="1"/>
  <c r="F61" i="1"/>
  <c r="F64" i="1" s="1"/>
  <c r="F9" i="1" s="1"/>
  <c r="C61" i="1"/>
  <c r="C64" i="1" s="1"/>
  <c r="D58" i="1"/>
  <c r="F58" i="1"/>
  <c r="D51" i="1"/>
  <c r="E51" i="1"/>
  <c r="F51" i="1"/>
  <c r="C51" i="1"/>
  <c r="D48" i="1"/>
  <c r="C48" i="1"/>
  <c r="E47" i="1"/>
  <c r="F44" i="1"/>
  <c r="F48" i="1" s="1"/>
  <c r="D42" i="1"/>
  <c r="F42" i="1"/>
  <c r="C42" i="1"/>
  <c r="D39" i="1"/>
  <c r="C39" i="1"/>
  <c r="F37" i="1"/>
  <c r="F36" i="1"/>
  <c r="E34" i="1"/>
  <c r="F30" i="1"/>
  <c r="D30" i="1"/>
  <c r="E30" i="1"/>
  <c r="C30" i="1"/>
  <c r="E18" i="1"/>
  <c r="D14" i="1"/>
  <c r="C14" i="1"/>
  <c r="E12" i="1"/>
  <c r="E11" i="1"/>
  <c r="E10" i="1"/>
  <c r="E9" i="1"/>
  <c r="E8" i="1"/>
  <c r="G3" i="3"/>
  <c r="H3" i="3" s="1"/>
  <c r="I3" i="3" s="1"/>
  <c r="J3" i="3" s="1"/>
  <c r="K3" i="3" s="1"/>
  <c r="L3" i="3" s="1"/>
  <c r="M3" i="3" s="1"/>
  <c r="N3" i="3" s="1"/>
  <c r="O3" i="3" s="1"/>
  <c r="P3" i="3" s="1"/>
  <c r="Q3" i="3" s="1"/>
  <c r="R3" i="3" s="1"/>
  <c r="S3" i="3" s="1"/>
  <c r="T3" i="3" s="1"/>
  <c r="U3" i="3" s="1"/>
  <c r="V3" i="3" s="1"/>
  <c r="W3" i="3" s="1"/>
  <c r="X3" i="3" s="1"/>
  <c r="Y3" i="3" s="1"/>
  <c r="Z3" i="3" s="1"/>
  <c r="AA3" i="3" s="1"/>
  <c r="AB3" i="3" s="1"/>
  <c r="AC3" i="3" s="1"/>
  <c r="AD3" i="3" s="1"/>
  <c r="AE3" i="3" s="1"/>
  <c r="AF3" i="3" s="1"/>
  <c r="AG3" i="3" s="1"/>
  <c r="AH3" i="3" s="1"/>
  <c r="AI3" i="3" s="1"/>
  <c r="AJ3" i="3" s="1"/>
  <c r="AK3" i="3" s="1"/>
  <c r="AL3" i="3" s="1"/>
  <c r="AM3" i="3" s="1"/>
  <c r="J5" i="3"/>
  <c r="N5" i="3"/>
  <c r="J6" i="3"/>
  <c r="N6" i="3" s="1"/>
  <c r="R6" i="3" s="1"/>
  <c r="V6" i="3" s="1"/>
  <c r="Z6" i="3" s="1"/>
  <c r="AD6" i="3" s="1"/>
  <c r="AH6" i="3" s="1"/>
  <c r="AL6" i="3" s="1"/>
  <c r="J7" i="3"/>
  <c r="T7" i="3" s="1"/>
  <c r="X8" i="3"/>
  <c r="X22" i="3" s="1"/>
  <c r="K9" i="3"/>
  <c r="E10" i="3"/>
  <c r="L10" i="3" s="1"/>
  <c r="L22" i="3" s="1"/>
  <c r="J11" i="3"/>
  <c r="AI11" i="3" s="1"/>
  <c r="M13" i="3"/>
  <c r="M22" i="3" s="1"/>
  <c r="J14" i="3"/>
  <c r="AD14" i="3" s="1"/>
  <c r="K15" i="3"/>
  <c r="Q15" i="3" s="1"/>
  <c r="W15" i="3" s="1"/>
  <c r="AC15" i="3" s="1"/>
  <c r="AI15" i="3" s="1"/>
  <c r="E17" i="3"/>
  <c r="O17" i="3" s="1"/>
  <c r="J18" i="3"/>
  <c r="J19" i="3"/>
  <c r="H22" i="3" s="1"/>
  <c r="G21" i="3"/>
  <c r="G24" i="3" s="1"/>
  <c r="H21" i="3" s="1"/>
  <c r="F22" i="3"/>
  <c r="G22" i="3"/>
  <c r="I22" i="3"/>
  <c r="F23" i="3"/>
  <c r="J22" i="3" l="1"/>
  <c r="AI17" i="3"/>
  <c r="O22" i="3"/>
  <c r="Q9" i="3"/>
  <c r="Q22" i="3" s="1"/>
  <c r="K22" i="3"/>
  <c r="AD7" i="3"/>
  <c r="T22" i="3"/>
  <c r="R5" i="3"/>
  <c r="R22" i="3" s="1"/>
  <c r="N22" i="3"/>
  <c r="AL4" i="3"/>
  <c r="AE22" i="3"/>
  <c r="H24" i="3"/>
  <c r="I21" i="3" s="1"/>
  <c r="I24" i="3" s="1"/>
  <c r="J21" i="3" s="1"/>
  <c r="D63" i="1"/>
  <c r="D65" i="1" s="1"/>
  <c r="E14" i="1"/>
  <c r="F39" i="1"/>
  <c r="F63" i="1" s="1"/>
  <c r="C63" i="1"/>
  <c r="C65" i="1" s="1"/>
  <c r="AF10" i="3"/>
  <c r="AF22" i="3" s="1"/>
  <c r="E20" i="3"/>
  <c r="J24" i="3" l="1"/>
  <c r="K21" i="3" s="1"/>
  <c r="K24" i="3" s="1"/>
  <c r="L21" i="3" s="1"/>
  <c r="L24" i="3" s="1"/>
  <c r="M21" i="3" s="1"/>
  <c r="M24" i="3" s="1"/>
  <c r="N21" i="3" s="1"/>
  <c r="N24" i="3" s="1"/>
  <c r="O21" i="3" s="1"/>
  <c r="O24" i="3" s="1"/>
  <c r="P21" i="3" s="1"/>
  <c r="P24" i="3" s="1"/>
  <c r="Q21" i="3" s="1"/>
  <c r="Q24" i="3" s="1"/>
  <c r="R21" i="3" s="1"/>
  <c r="R24" i="3" s="1"/>
  <c r="S21" i="3" s="1"/>
  <c r="S24" i="3" s="1"/>
  <c r="T21" i="3" s="1"/>
  <c r="T24" i="3" s="1"/>
  <c r="U21" i="3" s="1"/>
  <c r="U24" i="3" s="1"/>
  <c r="V21" i="3" s="1"/>
  <c r="W9" i="3"/>
  <c r="W22" i="3" s="1"/>
  <c r="V5" i="3"/>
  <c r="F65" i="1"/>
  <c r="F8" i="1"/>
  <c r="F14" i="1" s="1"/>
  <c r="G10" i="1" s="1"/>
  <c r="AC9" i="3" l="1"/>
  <c r="Z5" i="3"/>
  <c r="V22" i="3"/>
  <c r="V24" i="3" s="1"/>
  <c r="W21" i="3" s="1"/>
  <c r="W24" i="3" s="1"/>
  <c r="X21" i="3" s="1"/>
  <c r="X24" i="3" s="1"/>
  <c r="Y21" i="3" s="1"/>
  <c r="Y24" i="3" s="1"/>
  <c r="Z21" i="3" s="1"/>
  <c r="AI9" i="3" l="1"/>
  <c r="AI22" i="3" s="1"/>
  <c r="AC22" i="3"/>
  <c r="Z22" i="3"/>
  <c r="Z24" i="3" s="1"/>
  <c r="AA21" i="3" s="1"/>
  <c r="AA24" i="3" s="1"/>
  <c r="AB21" i="3" s="1"/>
  <c r="AB24" i="3" s="1"/>
  <c r="AC21" i="3" s="1"/>
  <c r="AC24" i="3" s="1"/>
  <c r="AD21" i="3" s="1"/>
  <c r="AD5" i="3"/>
  <c r="AD22" i="3" l="1"/>
  <c r="AD24" i="3" s="1"/>
  <c r="AE21" i="3" s="1"/>
  <c r="AE24" i="3" s="1"/>
  <c r="AF21" i="3" s="1"/>
  <c r="AF24" i="3" s="1"/>
  <c r="AG21" i="3" s="1"/>
  <c r="AG24" i="3" s="1"/>
  <c r="AH21" i="3" s="1"/>
  <c r="AH5" i="3"/>
  <c r="E56" i="1"/>
  <c r="E55" i="1"/>
  <c r="E54" i="1"/>
  <c r="E53" i="1"/>
  <c r="E44" i="1"/>
  <c r="E48" i="1" s="1"/>
  <c r="E41" i="1"/>
  <c r="E42" i="1" s="1"/>
  <c r="E37" i="1"/>
  <c r="E36" i="1"/>
  <c r="E35" i="1"/>
  <c r="E33" i="1"/>
  <c r="E32" i="1"/>
  <c r="AH22" i="3" l="1"/>
  <c r="AH24" i="3" s="1"/>
  <c r="AI21" i="3" s="1"/>
  <c r="AI24" i="3" s="1"/>
  <c r="AJ21" i="3" s="1"/>
  <c r="AJ24" i="3" s="1"/>
  <c r="AK21" i="3" s="1"/>
  <c r="AK24" i="3" s="1"/>
  <c r="AL21" i="3" s="1"/>
  <c r="AL24" i="3" s="1"/>
  <c r="AM21" i="3" s="1"/>
  <c r="AM24" i="3" s="1"/>
  <c r="AL5" i="3"/>
  <c r="AL22" i="3" s="1"/>
  <c r="E58" i="1"/>
  <c r="E39" i="1"/>
  <c r="E19" i="1"/>
  <c r="E27" i="1" s="1"/>
  <c r="E63" i="1" l="1"/>
  <c r="E65" i="1" s="1"/>
</calcChain>
</file>

<file path=xl/sharedStrings.xml><?xml version="1.0" encoding="utf-8"?>
<sst xmlns="http://schemas.openxmlformats.org/spreadsheetml/2006/main" count="158" uniqueCount="154">
  <si>
    <t>Account Name</t>
  </si>
  <si>
    <t>YTD Actual</t>
  </si>
  <si>
    <t>Income</t>
  </si>
  <si>
    <t>6310</t>
  </si>
  <si>
    <t>6315</t>
  </si>
  <si>
    <t>6370</t>
  </si>
  <si>
    <t>6390</t>
  </si>
  <si>
    <t>6410</t>
  </si>
  <si>
    <t>6420</t>
  </si>
  <si>
    <t>Total Operating Income</t>
  </si>
  <si>
    <t>Expense</t>
  </si>
  <si>
    <t>7010</t>
  </si>
  <si>
    <t>7140</t>
  </si>
  <si>
    <t>7160</t>
  </si>
  <si>
    <t>7250</t>
  </si>
  <si>
    <t>7255</t>
  </si>
  <si>
    <t>7270</t>
  </si>
  <si>
    <t>7810</t>
  </si>
  <si>
    <t>8010</t>
  </si>
  <si>
    <t>8015</t>
  </si>
  <si>
    <t>8140</t>
  </si>
  <si>
    <t>8192</t>
  </si>
  <si>
    <t>8401</t>
  </si>
  <si>
    <t>8420</t>
  </si>
  <si>
    <t>8451</t>
  </si>
  <si>
    <t>8325</t>
  </si>
  <si>
    <t>8510</t>
  </si>
  <si>
    <t>8522</t>
  </si>
  <si>
    <t>8530</t>
  </si>
  <si>
    <t>8535</t>
  </si>
  <si>
    <t>8990</t>
  </si>
  <si>
    <t>8910</t>
  </si>
  <si>
    <t>8930</t>
  </si>
  <si>
    <t>8940</t>
  </si>
  <si>
    <t>8950</t>
  </si>
  <si>
    <t>8951</t>
  </si>
  <si>
    <t>9910</t>
  </si>
  <si>
    <t>Total Operating Expense</t>
  </si>
  <si>
    <t>Proposed 2024 Budget</t>
  </si>
  <si>
    <t>Fiscal Year January 1, 2024 through December 31, 2024</t>
  </si>
  <si>
    <t>Based on 22 Units</t>
  </si>
  <si>
    <t>Hammock Greens III at Pelican Sound</t>
  </si>
  <si>
    <t>Projected YE</t>
  </si>
  <si>
    <t>Proposed 2024</t>
  </si>
  <si>
    <t>Notes</t>
  </si>
  <si>
    <t>Kept at 2023 value based on current year projection</t>
  </si>
  <si>
    <t>$4.00 State Fee per Unit</t>
  </si>
  <si>
    <t>State Fee for Annual Corp Update</t>
  </si>
  <si>
    <t>Contracted rate</t>
  </si>
  <si>
    <t>Will be over budget as as there were several repairs made to the elevator. Stopped paying otis in March 2023 because they were not doing their job. We did receive two fines of 250 and 300. new contract is with general elevator 2052.00 a year.</t>
  </si>
  <si>
    <t>Hurricane Ian Expenses</t>
  </si>
  <si>
    <t>FPL increased rates requires the budget to be increased. Communication with FPL notes additional increases are forth coming</t>
  </si>
  <si>
    <t>Refer to Reserve Schedule</t>
  </si>
  <si>
    <t>Ending Year Balance</t>
  </si>
  <si>
    <t>Annual Contribution</t>
  </si>
  <si>
    <t>Total Expenses</t>
  </si>
  <si>
    <t>Beginning Year Balance</t>
  </si>
  <si>
    <t xml:space="preserve">Total </t>
  </si>
  <si>
    <t>Reserves - Shared Backflow Valve - Potable</t>
  </si>
  <si>
    <t>Reserves - Shared Backflow Valve - Fire</t>
  </si>
  <si>
    <t>Reserves - Shared Pavement Resurfacing</t>
  </si>
  <si>
    <t>Reserves - Shared Pavement Pavers</t>
  </si>
  <si>
    <t>Reserves - Shared Pavement Resealing</t>
  </si>
  <si>
    <t>Reserves - Shared Landscape</t>
  </si>
  <si>
    <t>Reserves - Fire Alarm System</t>
  </si>
  <si>
    <t>Reserves - Elevator Mechanical</t>
  </si>
  <si>
    <t>Reserves - Elevator Controls</t>
  </si>
  <si>
    <t>Reserves - Pavement Resurfacing</t>
  </si>
  <si>
    <t>Reserves - Pavment Resealing</t>
  </si>
  <si>
    <t>Reserves - Roof Replacement</t>
  </si>
  <si>
    <t>Reserves - Painting Walls &amp; Railings</t>
  </si>
  <si>
    <t>Reserves - Clean Walls</t>
  </si>
  <si>
    <t>Reserves - Clean/Paint Walkway</t>
  </si>
  <si>
    <t>Reserves - Roof Cleaning</t>
  </si>
  <si>
    <t>Replacement Cost</t>
  </si>
  <si>
    <t>Remaining Life</t>
  </si>
  <si>
    <t>Useful Life</t>
  </si>
  <si>
    <t>Components</t>
  </si>
  <si>
    <t xml:space="preserve">GL </t>
  </si>
  <si>
    <t>Reserve Schedule - Pooled Method</t>
  </si>
  <si>
    <t>Hammock Greens III</t>
  </si>
  <si>
    <t>Maintenance Income Assessment</t>
  </si>
  <si>
    <t>Reserve Income Assessment</t>
  </si>
  <si>
    <t>Insurance Proceeds</t>
  </si>
  <si>
    <t>Reserve Interest Income</t>
  </si>
  <si>
    <t>Owner's Interest &amp; Late Fees</t>
  </si>
  <si>
    <t>Sales &amp; Rentals: Application Fees Income</t>
  </si>
  <si>
    <t>GL</t>
  </si>
  <si>
    <t>ADMINISTRATIVE EXPENSES</t>
  </si>
  <si>
    <t>Management Fees</t>
  </si>
  <si>
    <t>Office Expenses</t>
  </si>
  <si>
    <t>Legal Fees</t>
  </si>
  <si>
    <t>FL DBPR Condo Fees</t>
  </si>
  <si>
    <t>Corp Annual Report Fee</t>
  </si>
  <si>
    <t>Tax Review And Prep</t>
  </si>
  <si>
    <t>Total ADMINISTRATIVE EXPENSES</t>
  </si>
  <si>
    <t>INSURANCE EXPENSES</t>
  </si>
  <si>
    <t>Insurance Expense</t>
  </si>
  <si>
    <t>Total INSURANCE EXPENSES</t>
  </si>
  <si>
    <t>BUILDING EXPENSE</t>
  </si>
  <si>
    <t>Building Maintenance &amp; Repair</t>
  </si>
  <si>
    <t>Building Maintenance Supplies/Bulbs</t>
  </si>
  <si>
    <t>Janitorial Contract</t>
  </si>
  <si>
    <t>Elevator Maintenance/ Repairs</t>
  </si>
  <si>
    <t>Pest Control Building (Exterior)</t>
  </si>
  <si>
    <t>Pest Control - Rodents</t>
  </si>
  <si>
    <t>Hurricane Expenses</t>
  </si>
  <si>
    <t>Total BUILDING EXPENSE</t>
  </si>
  <si>
    <t>FIRE SAFETY EXPENSES</t>
  </si>
  <si>
    <t>Total FIRE SAFETY EXPENSES</t>
  </si>
  <si>
    <t>LANDSCAPE EXPENSES</t>
  </si>
  <si>
    <t>Landscape / Lawn Maintenance Contract</t>
  </si>
  <si>
    <t>Landscape: Plant Replacement</t>
  </si>
  <si>
    <t>Mulch &amp; Pinestraw</t>
  </si>
  <si>
    <t>Tree Trimming</t>
  </si>
  <si>
    <t>Total LANDSCAPE EXPENSES</t>
  </si>
  <si>
    <t>GROUND EXPENSES</t>
  </si>
  <si>
    <t>Contingency - Building &amp; Grounds Expenses</t>
  </si>
  <si>
    <t>Total GROUND EXPENSES</t>
  </si>
  <si>
    <t>UTILITIES</t>
  </si>
  <si>
    <t>Electricity</t>
  </si>
  <si>
    <t>Water/ Sewer</t>
  </si>
  <si>
    <t>Telephone</t>
  </si>
  <si>
    <t>Trash</t>
  </si>
  <si>
    <t>Trash Chute Cleaning</t>
  </si>
  <si>
    <t>Total UTILITIES</t>
  </si>
  <si>
    <t>Reserves Funding</t>
  </si>
  <si>
    <t>Pooled Reserve Funding</t>
  </si>
  <si>
    <t>Total Reserves Funding</t>
  </si>
  <si>
    <t>2023 Budget</t>
  </si>
  <si>
    <t>Increase due to increased costs</t>
  </si>
  <si>
    <t>2023 Over budget because November was paid in january.</t>
  </si>
  <si>
    <t>Over budget due to plumbing repairs, kept at 2023 allocation</t>
  </si>
  <si>
    <t>Cherry Blocks at $100 per quarter plus light bulbs</t>
  </si>
  <si>
    <t>Janitorial will beover budget as pelican builders did not bill till the end of the year in 2022. Pelican has not billed any of 2023, invoice suppose to be sent by vendor. $350.00 per month contracted rate</t>
  </si>
  <si>
    <t>Armstrong Pest Control at 120 per month</t>
  </si>
  <si>
    <t>Armstrong Pest Control at 45 per quarter</t>
  </si>
  <si>
    <t>Fire Alarm Monitoring (831), Fire Extinguisher (597), Annual Inspection (205), Quarterly Inspection (100) plus repairs</t>
  </si>
  <si>
    <t>Greenscapes Contract for 2024 is 494 per month</t>
  </si>
  <si>
    <t>Palms twice a year at $400 each cycle and Hard Wood/Sabal at $350. Over budget due to 2022 Fall trimming pushed causing expense to occur in 2023</t>
  </si>
  <si>
    <t>Kings III at 177.35 per quarter</t>
  </si>
  <si>
    <t>Website Administration</t>
  </si>
  <si>
    <t>Website Hosting Cost to Provider</t>
  </si>
  <si>
    <t>Total Reserve Allocation</t>
  </si>
  <si>
    <t>Total Expense/Allocation</t>
  </si>
  <si>
    <t>Quarterly Maintenance Fee</t>
  </si>
  <si>
    <t>Unforeseen Expenses</t>
  </si>
  <si>
    <t xml:space="preserve">Fire Alarm: Sprinkler/ Backflow Syst. </t>
  </si>
  <si>
    <t>Increased due to the SIRS</t>
  </si>
  <si>
    <t>Administrative- Misc. &amp; Other Expenses</t>
  </si>
  <si>
    <t>Software for board use</t>
  </si>
  <si>
    <t>Insurance Appraisal</t>
  </si>
  <si>
    <t>Townsend appraisal. Same price over 6 years</t>
  </si>
  <si>
    <t>Policy Renewal is 12/17/23. 2023 Rates: Property (38,000), Package with Crime and GL (1,875.00), Flood (8,182.00), D&amp;O (914.00). Renewal Estimates include the current schedule form the insurance agent.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</si>
</sst>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Red]\-#,##0.00"/>
    <numFmt numFmtId="165" formatCode="_([$$-409]* #,##0.00_);_([$$-409]* \(#,##0.00\);_([$$-409]* &quot;-&quot;??_);_(@_)"/>
  </numFmts>
  <fonts count="14" x14ac:knownFonts="1">
    <font>
      <sz val="11"/>
      <name val="Arial"/>
      <family val="1"/>
    </font>
    <font>
      <sz val="11"/>
      <name val="Arial"/>
      <family val="1"/>
    </font>
    <font>
      <sz val="12"/>
      <name val="Calibri"/>
      <family val="2"/>
      <scheme val="minor"/>
    </font>
    <font>
      <sz val="11"/>
      <name val="Calibri"/>
      <family val="2"/>
    </font>
    <font>
      <sz val="12"/>
      <name val="Calibri"/>
      <family val="2"/>
    </font>
    <font>
      <sz val="11"/>
      <name val="Calibri"/>
      <family val="2"/>
      <scheme val="minor"/>
    </font>
    <font>
      <b/>
      <sz val="18"/>
      <color rgb="FF303030"/>
      <name val="Calibri"/>
      <family val="2"/>
    </font>
    <font>
      <sz val="18"/>
      <color rgb="FF303030"/>
      <name val="Calibri"/>
      <family val="2"/>
    </font>
    <font>
      <sz val="12"/>
      <color rgb="FF303030"/>
      <name val="Calibri"/>
      <family val="2"/>
    </font>
    <font>
      <sz val="9"/>
      <color rgb="FF303030"/>
      <name val="Calibri"/>
      <family val="2"/>
    </font>
    <font>
      <b/>
      <sz val="13"/>
      <color rgb="FF303030"/>
      <name val="Calibri"/>
      <family val="2"/>
    </font>
    <font>
      <b/>
      <sz val="12"/>
      <color rgb="FF303030"/>
      <name val="Calibri"/>
      <family val="2"/>
    </font>
    <font>
      <b/>
      <sz val="11"/>
      <name val="Calibri"/>
      <family val="2"/>
      <scheme val="minor"/>
    </font>
    <font>
      <b/>
      <sz val="14"/>
      <name val="Calibri"/>
      <family val="2"/>
    </font>
  </fonts>
  <fills count="5">
    <fill>
      <patternFill patternType="none"/>
    </fill>
    <fill>
      <patternFill patternType="gray125"/>
    </fill>
    <fill>
      <patternFill patternType="solid">
        <fgColor rgb="FFF2F2F2"/>
      </patternFill>
    </fill>
    <fill>
      <patternFill patternType="solid">
        <fgColor rgb="FFECF3F9"/>
      </patternFill>
    </fill>
    <fill>
      <patternFill patternType="solid">
        <fgColor theme="7" tint="0.79998168889431442"/>
        <bgColor indexed="64"/>
      </patternFill>
    </fill>
  </fills>
  <borders count="6">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74">
    <xf numFmtId="0" fontId="0" fillId="0" borderId="0" xfId="0"/>
    <xf numFmtId="0" fontId="5" fillId="0" borderId="0" xfId="0" applyFont="1" applyAlignment="1">
      <alignment vertical="center"/>
    </xf>
    <xf numFmtId="0" fontId="2" fillId="0" borderId="0" xfId="0" applyFont="1" applyAlignment="1">
      <alignment vertical="center"/>
    </xf>
    <xf numFmtId="44" fontId="6" fillId="3" borderId="0" xfId="1" applyFont="1" applyFill="1" applyAlignment="1">
      <alignment vertical="center"/>
    </xf>
    <xf numFmtId="0" fontId="7" fillId="3" borderId="0" xfId="0" applyFont="1" applyFill="1" applyAlignment="1">
      <alignment vertical="center" wrapText="1"/>
    </xf>
    <xf numFmtId="0" fontId="3" fillId="0" borderId="0" xfId="0" applyFont="1" applyAlignment="1">
      <alignment vertical="center"/>
    </xf>
    <xf numFmtId="44" fontId="4" fillId="3" borderId="0" xfId="1" applyFont="1" applyFill="1" applyAlignment="1">
      <alignment vertical="center" wrapText="1"/>
    </xf>
    <xf numFmtId="44" fontId="8" fillId="3" borderId="0" xfId="1" applyFont="1" applyFill="1" applyAlignment="1">
      <alignment vertical="center"/>
    </xf>
    <xf numFmtId="0" fontId="8" fillId="3" borderId="0" xfId="0" applyFont="1" applyFill="1" applyAlignment="1">
      <alignment vertical="center" wrapText="1"/>
    </xf>
    <xf numFmtId="0" fontId="4" fillId="0" borderId="0" xfId="0" applyFont="1" applyAlignment="1">
      <alignment vertical="center"/>
    </xf>
    <xf numFmtId="44" fontId="8" fillId="3" borderId="0" xfId="1" applyFont="1" applyFill="1" applyAlignment="1">
      <alignment vertical="center" wrapText="1"/>
    </xf>
    <xf numFmtId="44" fontId="9" fillId="3" borderId="0" xfId="1" applyFont="1" applyFill="1" applyAlignment="1">
      <alignment vertical="center" wrapText="1"/>
    </xf>
    <xf numFmtId="44" fontId="9" fillId="3" borderId="0" xfId="1" applyFont="1" applyFill="1" applyAlignment="1">
      <alignment vertical="center"/>
    </xf>
    <xf numFmtId="0" fontId="9" fillId="3" borderId="0" xfId="0" applyFont="1" applyFill="1" applyAlignment="1">
      <alignment vertical="center" wrapText="1"/>
    </xf>
    <xf numFmtId="0" fontId="5" fillId="0" borderId="0" xfId="0" applyFont="1"/>
    <xf numFmtId="0" fontId="5" fillId="0" borderId="0" xfId="0" applyFont="1" applyAlignment="1">
      <alignment wrapText="1"/>
    </xf>
    <xf numFmtId="0" fontId="5" fillId="0" borderId="0" xfId="0" applyFont="1" applyAlignment="1">
      <alignment horizontal="center"/>
    </xf>
    <xf numFmtId="165" fontId="5" fillId="0" borderId="0" xfId="0" applyNumberFormat="1" applyFont="1"/>
    <xf numFmtId="0" fontId="5" fillId="0" borderId="0" xfId="0" applyFont="1" applyAlignment="1">
      <alignment horizontal="right"/>
    </xf>
    <xf numFmtId="165" fontId="5" fillId="0" borderId="2" xfId="0" applyNumberFormat="1" applyFont="1" applyBorder="1"/>
    <xf numFmtId="44" fontId="5" fillId="0" borderId="2" xfId="0" applyNumberFormat="1" applyFont="1" applyBorder="1"/>
    <xf numFmtId="0" fontId="12" fillId="0" borderId="0" xfId="0" applyFont="1" applyAlignment="1">
      <alignment wrapText="1"/>
    </xf>
    <xf numFmtId="0" fontId="5" fillId="0" borderId="2" xfId="0" applyFont="1" applyBorder="1"/>
    <xf numFmtId="44" fontId="5" fillId="0" borderId="2" xfId="2" applyFont="1" applyBorder="1"/>
    <xf numFmtId="44" fontId="12" fillId="0" borderId="2" xfId="2" applyFont="1" applyBorder="1"/>
    <xf numFmtId="0" fontId="12" fillId="0" borderId="2" xfId="0" applyFont="1" applyBorder="1" applyAlignment="1">
      <alignment wrapText="1"/>
    </xf>
    <xf numFmtId="0" fontId="5" fillId="0" borderId="5" xfId="0" applyFont="1" applyBorder="1" applyAlignment="1">
      <alignment horizontal="center"/>
    </xf>
    <xf numFmtId="0" fontId="5" fillId="0" borderId="2" xfId="0" applyFont="1" applyBorder="1" applyAlignment="1">
      <alignment vertical="center"/>
    </xf>
    <xf numFmtId="44" fontId="5" fillId="0" borderId="2" xfId="0" applyNumberFormat="1" applyFont="1" applyBorder="1" applyAlignment="1">
      <alignment vertical="center"/>
    </xf>
    <xf numFmtId="165" fontId="5" fillId="0" borderId="2" xfId="0" applyNumberFormat="1" applyFont="1" applyBorder="1" applyAlignment="1">
      <alignment vertical="center"/>
    </xf>
    <xf numFmtId="44" fontId="5" fillId="0" borderId="2" xfId="2" applyFont="1" applyFill="1" applyBorder="1" applyAlignment="1">
      <alignment vertical="center"/>
    </xf>
    <xf numFmtId="0" fontId="5" fillId="0" borderId="2" xfId="2" applyNumberFormat="1" applyFont="1" applyBorder="1" applyAlignment="1">
      <alignment horizontal="center" vertical="center"/>
    </xf>
    <xf numFmtId="37" fontId="5" fillId="0" borderId="2" xfId="2" applyNumberFormat="1" applyFont="1" applyBorder="1" applyAlignment="1">
      <alignment horizontal="center" vertical="center"/>
    </xf>
    <xf numFmtId="0" fontId="5" fillId="0" borderId="2" xfId="0" applyFont="1" applyBorder="1" applyAlignment="1">
      <alignment vertical="center" wrapText="1"/>
    </xf>
    <xf numFmtId="0" fontId="5" fillId="0" borderId="2" xfId="0" applyFont="1" applyBorder="1" applyAlignment="1">
      <alignment horizontal="center" vertical="center"/>
    </xf>
    <xf numFmtId="44" fontId="5" fillId="0" borderId="2" xfId="2" applyFont="1" applyBorder="1" applyAlignment="1">
      <alignment vertical="center"/>
    </xf>
    <xf numFmtId="0" fontId="12" fillId="0" borderId="0" xfId="0" applyFont="1" applyAlignment="1">
      <alignment horizontal="center" vertical="center" wrapText="1"/>
    </xf>
    <xf numFmtId="0" fontId="12" fillId="0" borderId="2" xfId="0" applyFont="1" applyBorder="1" applyAlignment="1">
      <alignment horizontal="center" vertical="center" wrapText="1"/>
    </xf>
    <xf numFmtId="44" fontId="12" fillId="0" borderId="2" xfId="2" applyFont="1" applyBorder="1" applyAlignment="1">
      <alignment horizontal="center" wrapText="1"/>
    </xf>
    <xf numFmtId="0" fontId="3" fillId="0" borderId="0" xfId="0" applyFont="1" applyAlignment="1">
      <alignment horizontal="center" vertical="center"/>
    </xf>
    <xf numFmtId="44" fontId="3" fillId="0" borderId="0" xfId="1" applyFont="1" applyAlignment="1">
      <alignment vertical="center"/>
    </xf>
    <xf numFmtId="0" fontId="3" fillId="0" borderId="0" xfId="0" applyFont="1" applyAlignment="1">
      <alignment vertical="center" wrapText="1"/>
    </xf>
    <xf numFmtId="0" fontId="0" fillId="0" borderId="0" xfId="0" applyAlignment="1">
      <alignment vertical="center"/>
    </xf>
    <xf numFmtId="0" fontId="8" fillId="0" borderId="0" xfId="0" applyFont="1" applyAlignment="1">
      <alignment horizontal="center" vertical="center"/>
    </xf>
    <xf numFmtId="0" fontId="8" fillId="0" borderId="0" xfId="0" applyFont="1" applyAlignment="1">
      <alignment vertical="center"/>
    </xf>
    <xf numFmtId="164" fontId="8" fillId="0" borderId="0" xfId="0" applyNumberFormat="1" applyFont="1" applyAlignment="1">
      <alignment vertical="center"/>
    </xf>
    <xf numFmtId="44" fontId="8" fillId="0" borderId="0" xfId="1" applyFont="1" applyAlignment="1">
      <alignment vertical="center"/>
    </xf>
    <xf numFmtId="165" fontId="3" fillId="0" borderId="0" xfId="0" applyNumberFormat="1" applyFont="1" applyAlignment="1">
      <alignment vertical="center"/>
    </xf>
    <xf numFmtId="0" fontId="10" fillId="2" borderId="2" xfId="0" applyFont="1" applyFill="1" applyBorder="1" applyAlignment="1">
      <alignment horizontal="center" vertical="center"/>
    </xf>
    <xf numFmtId="0" fontId="10" fillId="2" borderId="2" xfId="0" applyFont="1" applyFill="1" applyBorder="1" applyAlignment="1">
      <alignment vertical="center"/>
    </xf>
    <xf numFmtId="44" fontId="10" fillId="2" borderId="2" xfId="1" applyFont="1" applyFill="1" applyBorder="1" applyAlignment="1">
      <alignment vertical="center"/>
    </xf>
    <xf numFmtId="0" fontId="11" fillId="0" borderId="2" xfId="0" applyFont="1" applyBorder="1" applyAlignment="1">
      <alignment horizontal="center" vertical="center"/>
    </xf>
    <xf numFmtId="0" fontId="11" fillId="0" borderId="2" xfId="0" applyFont="1" applyBorder="1" applyAlignment="1">
      <alignment vertical="center"/>
    </xf>
    <xf numFmtId="164" fontId="11" fillId="0" borderId="2" xfId="0" applyNumberFormat="1" applyFont="1" applyBorder="1" applyAlignment="1">
      <alignment vertical="center"/>
    </xf>
    <xf numFmtId="44" fontId="11" fillId="0" borderId="2" xfId="1" applyFont="1" applyBorder="1" applyAlignment="1">
      <alignment vertical="center"/>
    </xf>
    <xf numFmtId="44" fontId="3" fillId="0" borderId="2" xfId="1" applyFont="1" applyBorder="1" applyAlignment="1">
      <alignment vertical="center"/>
    </xf>
    <xf numFmtId="0" fontId="3" fillId="0" borderId="2" xfId="0" applyFont="1" applyBorder="1" applyAlignment="1">
      <alignment vertical="center" wrapText="1"/>
    </xf>
    <xf numFmtId="0" fontId="8" fillId="0" borderId="2" xfId="0" applyFont="1" applyBorder="1" applyAlignment="1">
      <alignment horizontal="center" vertical="center"/>
    </xf>
    <xf numFmtId="0" fontId="8" fillId="0" borderId="2" xfId="0" applyFont="1" applyBorder="1" applyAlignment="1">
      <alignment vertical="center"/>
    </xf>
    <xf numFmtId="164" fontId="8" fillId="0" borderId="2" xfId="0" applyNumberFormat="1" applyFont="1" applyBorder="1" applyAlignment="1">
      <alignment vertical="center"/>
    </xf>
    <xf numFmtId="44" fontId="8" fillId="0" borderId="2" xfId="1" applyFont="1" applyBorder="1" applyAlignment="1">
      <alignment vertical="center"/>
    </xf>
    <xf numFmtId="0" fontId="10" fillId="2" borderId="2" xfId="0" applyFont="1" applyFill="1" applyBorder="1" applyAlignment="1">
      <alignment horizontal="center" vertical="center" wrapText="1"/>
    </xf>
    <xf numFmtId="44" fontId="8" fillId="0" borderId="2" xfId="0" applyNumberFormat="1" applyFont="1" applyBorder="1" applyAlignment="1">
      <alignment vertical="center"/>
    </xf>
    <xf numFmtId="0" fontId="13" fillId="4" borderId="2" xfId="0" applyFont="1" applyFill="1" applyBorder="1" applyAlignment="1">
      <alignment horizontal="center" vertical="center" wrapText="1"/>
    </xf>
    <xf numFmtId="165" fontId="13" fillId="4" borderId="2" xfId="0" applyNumberFormat="1" applyFont="1" applyFill="1" applyBorder="1" applyAlignment="1">
      <alignment horizontal="center" vertical="center" wrapText="1"/>
    </xf>
    <xf numFmtId="0" fontId="9" fillId="3" borderId="0" xfId="0" applyFont="1" applyFill="1" applyAlignment="1">
      <alignment vertical="center" wrapText="1"/>
    </xf>
    <xf numFmtId="0" fontId="6" fillId="3" borderId="0" xfId="0" applyFont="1" applyFill="1" applyAlignment="1">
      <alignment vertical="center"/>
    </xf>
    <xf numFmtId="0" fontId="4" fillId="3" borderId="0" xfId="0" applyFont="1" applyFill="1" applyAlignment="1">
      <alignment vertical="center" wrapText="1"/>
    </xf>
    <xf numFmtId="0" fontId="8" fillId="3" borderId="0" xfId="0" applyFont="1" applyFill="1" applyAlignment="1">
      <alignment vertical="center" wrapText="1"/>
    </xf>
    <xf numFmtId="0" fontId="12" fillId="0" borderId="0" xfId="0" applyFont="1" applyAlignment="1">
      <alignment horizontal="right"/>
    </xf>
    <xf numFmtId="0" fontId="12" fillId="0" borderId="3" xfId="0" applyFont="1" applyBorder="1" applyAlignment="1">
      <alignment horizontal="right"/>
    </xf>
    <xf numFmtId="0" fontId="5" fillId="0" borderId="0" xfId="0" applyFont="1" applyAlignment="1">
      <alignment horizontal="center"/>
    </xf>
    <xf numFmtId="44" fontId="12" fillId="0" borderId="1" xfId="2" applyFont="1" applyBorder="1" applyAlignment="1">
      <alignment horizontal="right"/>
    </xf>
    <xf numFmtId="44" fontId="12" fillId="0" borderId="4" xfId="2" applyFont="1" applyBorder="1" applyAlignment="1">
      <alignment horizontal="right"/>
    </xf>
  </cellXfs>
  <cellStyles count="3">
    <cellStyle name="Currency" xfId="1" builtinId="4"/>
    <cellStyle name="Currency 2" xfId="2" xr:uid="{A3104A45-D92B-4E7F-A5DD-7DFE16FB6FB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Bonita-server\Documents\Hammock%20Greens%20III\Budget\2022\Hammock%20Greens%20III%20-%202022%20Adopted%20Budget.xls" TargetMode="External"/><Relationship Id="rId1" Type="http://schemas.openxmlformats.org/officeDocument/2006/relationships/externalLinkPath" Target="/Hammock%20Greens%20III/Budget/2022/Hammock%20Greens%20III%20-%202022%20Adopted%20Budge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perating"/>
      <sheetName val="Budgeted Reserve Funding"/>
      <sheetName val="Pooled Reserve Sched-Heather #1"/>
      <sheetName val="Pooled Reserve Schedule"/>
      <sheetName val="Historical costs"/>
    </sheetNames>
    <sheetDataSet>
      <sheetData sheetId="0">
        <row r="7">
          <cell r="D7">
            <v>26814.6</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8"/>
  <sheetViews>
    <sheetView tabSelected="1" showOutlineSymbols="0" showWhiteSpace="0" topLeftCell="A8" zoomScaleNormal="100" zoomScaleSheetLayoutView="100" workbookViewId="0">
      <selection activeCell="F32" sqref="F32"/>
    </sheetView>
  </sheetViews>
  <sheetFormatPr defaultColWidth="9" defaultRowHeight="14.4" x14ac:dyDescent="0.25"/>
  <cols>
    <col min="1" max="1" width="9.09765625" style="39" bestFit="1" customWidth="1"/>
    <col min="2" max="2" width="45.3984375" style="5" bestFit="1" customWidth="1"/>
    <col min="3" max="3" width="16.09765625" style="5" bestFit="1" customWidth="1"/>
    <col min="4" max="4" width="16.59765625" style="40" bestFit="1" customWidth="1"/>
    <col min="5" max="5" width="14" style="40" bestFit="1" customWidth="1"/>
    <col min="6" max="6" width="14.8984375" style="40" customWidth="1"/>
    <col min="7" max="7" width="45.59765625" style="41" customWidth="1"/>
    <col min="8" max="8" width="8.69921875" style="5"/>
    <col min="9" max="16384" width="9" style="42"/>
  </cols>
  <sheetData>
    <row r="1" spans="1:8" s="1" customFormat="1" ht="23.4" x14ac:dyDescent="0.25">
      <c r="A1" s="66" t="s">
        <v>41</v>
      </c>
      <c r="B1" s="66"/>
      <c r="C1" s="66"/>
      <c r="D1" s="66"/>
      <c r="E1" s="3"/>
      <c r="F1" s="3"/>
      <c r="G1" s="4"/>
      <c r="H1" s="5"/>
    </row>
    <row r="2" spans="1:8" s="2" customFormat="1" ht="15.6" x14ac:dyDescent="0.25">
      <c r="A2" s="67" t="s">
        <v>38</v>
      </c>
      <c r="B2" s="68"/>
      <c r="C2" s="68"/>
      <c r="D2" s="68"/>
      <c r="E2" s="6"/>
      <c r="F2" s="7"/>
      <c r="G2" s="8"/>
      <c r="H2" s="9"/>
    </row>
    <row r="3" spans="1:8" s="2" customFormat="1" ht="15.6" x14ac:dyDescent="0.25">
      <c r="A3" s="68" t="s">
        <v>39</v>
      </c>
      <c r="B3" s="68"/>
      <c r="C3" s="68"/>
      <c r="D3" s="68"/>
      <c r="E3" s="10"/>
      <c r="F3" s="7"/>
      <c r="G3" s="8"/>
      <c r="H3" s="9"/>
    </row>
    <row r="4" spans="1:8" s="2" customFormat="1" ht="15.6" x14ac:dyDescent="0.25">
      <c r="A4" s="67" t="s">
        <v>40</v>
      </c>
      <c r="B4" s="68"/>
      <c r="C4" s="68"/>
      <c r="D4" s="68"/>
      <c r="E4" s="6"/>
      <c r="F4" s="7"/>
      <c r="G4" s="8"/>
      <c r="H4" s="9"/>
    </row>
    <row r="5" spans="1:8" s="1" customFormat="1" x14ac:dyDescent="0.25">
      <c r="A5" s="65"/>
      <c r="B5" s="65"/>
      <c r="C5" s="65"/>
      <c r="D5" s="65"/>
      <c r="E5" s="11"/>
      <c r="F5" s="12"/>
      <c r="G5" s="13"/>
      <c r="H5" s="5"/>
    </row>
    <row r="6" spans="1:8" ht="17.399999999999999" x14ac:dyDescent="0.25">
      <c r="A6" s="48" t="s">
        <v>87</v>
      </c>
      <c r="B6" s="49" t="s">
        <v>0</v>
      </c>
      <c r="C6" s="49" t="s">
        <v>129</v>
      </c>
      <c r="D6" s="50" t="s">
        <v>1</v>
      </c>
      <c r="E6" s="50" t="s">
        <v>42</v>
      </c>
      <c r="F6" s="50" t="s">
        <v>43</v>
      </c>
      <c r="G6" s="61" t="s">
        <v>44</v>
      </c>
    </row>
    <row r="7" spans="1:8" ht="15.6" x14ac:dyDescent="0.25">
      <c r="A7" s="51"/>
      <c r="B7" s="52" t="s">
        <v>2</v>
      </c>
      <c r="C7" s="53"/>
      <c r="D7" s="54"/>
      <c r="E7" s="55"/>
      <c r="F7" s="55"/>
      <c r="G7" s="56"/>
    </row>
    <row r="8" spans="1:8" ht="15.6" x14ac:dyDescent="0.25">
      <c r="A8" s="57" t="s">
        <v>3</v>
      </c>
      <c r="B8" s="58" t="s">
        <v>81</v>
      </c>
      <c r="C8" s="59">
        <v>77600</v>
      </c>
      <c r="D8" s="60">
        <v>58199.99</v>
      </c>
      <c r="E8" s="55">
        <f>+D8/3*4</f>
        <v>77599.986666666664</v>
      </c>
      <c r="F8" s="55">
        <f>F63</f>
        <v>102840.4</v>
      </c>
      <c r="G8" s="63" t="s">
        <v>145</v>
      </c>
    </row>
    <row r="9" spans="1:8" ht="15.6" x14ac:dyDescent="0.25">
      <c r="A9" s="57" t="s">
        <v>4</v>
      </c>
      <c r="B9" s="58" t="s">
        <v>82</v>
      </c>
      <c r="C9" s="59">
        <v>28000</v>
      </c>
      <c r="D9" s="60">
        <v>21000</v>
      </c>
      <c r="E9" s="55">
        <f>+D9/3*4</f>
        <v>28000</v>
      </c>
      <c r="F9" s="55">
        <f>F64</f>
        <v>23000</v>
      </c>
      <c r="G9" s="63"/>
    </row>
    <row r="10" spans="1:8" ht="15.6" x14ac:dyDescent="0.25">
      <c r="A10" s="57" t="s">
        <v>5</v>
      </c>
      <c r="B10" s="58" t="s">
        <v>83</v>
      </c>
      <c r="C10" s="59">
        <v>0</v>
      </c>
      <c r="D10" s="60">
        <v>127419</v>
      </c>
      <c r="E10" s="55">
        <f>D10</f>
        <v>127419</v>
      </c>
      <c r="F10" s="55">
        <v>0</v>
      </c>
      <c r="G10" s="64">
        <f>+(F14/22)/4</f>
        <v>1430.0045454545455</v>
      </c>
    </row>
    <row r="11" spans="1:8" ht="15.6" x14ac:dyDescent="0.25">
      <c r="A11" s="57" t="s">
        <v>6</v>
      </c>
      <c r="B11" s="58" t="s">
        <v>84</v>
      </c>
      <c r="C11" s="59">
        <v>0</v>
      </c>
      <c r="D11" s="60">
        <v>210.64</v>
      </c>
      <c r="E11" s="55">
        <f>+D11/9*12</f>
        <v>280.85333333333335</v>
      </c>
      <c r="F11" s="55">
        <v>0</v>
      </c>
      <c r="G11" s="64"/>
    </row>
    <row r="12" spans="1:8" ht="15.6" x14ac:dyDescent="0.25">
      <c r="A12" s="57" t="s">
        <v>7</v>
      </c>
      <c r="B12" s="58" t="s">
        <v>85</v>
      </c>
      <c r="C12" s="60">
        <v>0</v>
      </c>
      <c r="D12" s="60">
        <v>272.26</v>
      </c>
      <c r="E12" s="55">
        <f>+D12/9*12</f>
        <v>363.01333333333332</v>
      </c>
      <c r="F12" s="55">
        <v>0</v>
      </c>
      <c r="G12" s="64"/>
    </row>
    <row r="13" spans="1:8" ht="15.6" x14ac:dyDescent="0.25">
      <c r="A13" s="57" t="s">
        <v>8</v>
      </c>
      <c r="B13" s="58" t="s">
        <v>86</v>
      </c>
      <c r="C13" s="60">
        <v>0</v>
      </c>
      <c r="D13" s="60">
        <v>450</v>
      </c>
      <c r="E13" s="55">
        <v>450</v>
      </c>
      <c r="F13" s="55">
        <v>0</v>
      </c>
      <c r="G13" s="64"/>
      <c r="H13" s="47"/>
    </row>
    <row r="14" spans="1:8" ht="15.6" x14ac:dyDescent="0.25">
      <c r="A14" s="51"/>
      <c r="B14" s="52" t="s">
        <v>9</v>
      </c>
      <c r="C14" s="53">
        <f>SUM(C8:C13)</f>
        <v>105600</v>
      </c>
      <c r="D14" s="53">
        <f t="shared" ref="D14:F14" si="0">SUM(D8:D13)</f>
        <v>207551.89</v>
      </c>
      <c r="E14" s="53">
        <f t="shared" si="0"/>
        <v>234112.85333333333</v>
      </c>
      <c r="F14" s="53">
        <f t="shared" si="0"/>
        <v>125840.4</v>
      </c>
      <c r="G14" s="56"/>
    </row>
    <row r="15" spans="1:8" ht="15.6" x14ac:dyDescent="0.25">
      <c r="A15" s="57"/>
      <c r="B15" s="58"/>
      <c r="C15" s="59"/>
      <c r="D15" s="60"/>
      <c r="E15" s="55"/>
      <c r="F15" s="55"/>
      <c r="G15" s="56"/>
    </row>
    <row r="16" spans="1:8" ht="15.6" x14ac:dyDescent="0.25">
      <c r="A16" s="51"/>
      <c r="B16" s="52" t="s">
        <v>10</v>
      </c>
      <c r="C16" s="53"/>
      <c r="D16" s="54"/>
      <c r="E16" s="55"/>
      <c r="F16" s="55"/>
      <c r="G16" s="56"/>
    </row>
    <row r="17" spans="1:7" ht="12.6" customHeight="1" x14ac:dyDescent="0.25">
      <c r="A17" s="51">
        <v>7000</v>
      </c>
      <c r="B17" s="52" t="s">
        <v>88</v>
      </c>
      <c r="C17" s="53"/>
      <c r="D17" s="54"/>
      <c r="E17" s="55"/>
      <c r="F17" s="55"/>
      <c r="G17" s="56"/>
    </row>
    <row r="18" spans="1:7" ht="22.95" customHeight="1" x14ac:dyDescent="0.25">
      <c r="A18" s="57" t="s">
        <v>11</v>
      </c>
      <c r="B18" s="58" t="s">
        <v>89</v>
      </c>
      <c r="C18" s="59">
        <v>5427.85</v>
      </c>
      <c r="D18" s="60">
        <v>4070.88</v>
      </c>
      <c r="E18" s="55">
        <f>452*12</f>
        <v>5424</v>
      </c>
      <c r="F18" s="55">
        <v>6600</v>
      </c>
      <c r="G18" s="56" t="s">
        <v>130</v>
      </c>
    </row>
    <row r="19" spans="1:7" ht="28.95" customHeight="1" x14ac:dyDescent="0.25">
      <c r="A19" s="57" t="s">
        <v>12</v>
      </c>
      <c r="B19" s="58" t="s">
        <v>90</v>
      </c>
      <c r="C19" s="59">
        <v>650</v>
      </c>
      <c r="D19" s="60">
        <v>546.28</v>
      </c>
      <c r="E19" s="55">
        <f>+D19/8*12</f>
        <v>819.42</v>
      </c>
      <c r="F19" s="55">
        <v>600</v>
      </c>
      <c r="G19" s="56" t="s">
        <v>131</v>
      </c>
    </row>
    <row r="20" spans="1:7" ht="15.6" x14ac:dyDescent="0.25">
      <c r="A20" s="57" t="s">
        <v>13</v>
      </c>
      <c r="B20" s="58" t="s">
        <v>91</v>
      </c>
      <c r="C20" s="59">
        <v>250</v>
      </c>
      <c r="D20" s="60">
        <v>0</v>
      </c>
      <c r="E20" s="55">
        <v>0</v>
      </c>
      <c r="F20" s="55">
        <f>2500+250</f>
        <v>2750</v>
      </c>
      <c r="G20" s="56" t="s">
        <v>148</v>
      </c>
    </row>
    <row r="21" spans="1:7" ht="15.6" x14ac:dyDescent="0.25">
      <c r="A21" s="57" t="s">
        <v>14</v>
      </c>
      <c r="B21" s="58" t="s">
        <v>92</v>
      </c>
      <c r="C21" s="59">
        <v>88</v>
      </c>
      <c r="D21" s="60">
        <v>96.8</v>
      </c>
      <c r="E21" s="55">
        <v>96.8</v>
      </c>
      <c r="F21" s="55">
        <v>88</v>
      </c>
      <c r="G21" s="56" t="s">
        <v>46</v>
      </c>
    </row>
    <row r="22" spans="1:7" ht="15.6" x14ac:dyDescent="0.25">
      <c r="A22" s="57" t="s">
        <v>15</v>
      </c>
      <c r="B22" s="58" t="s">
        <v>93</v>
      </c>
      <c r="C22" s="59">
        <v>61.25</v>
      </c>
      <c r="D22" s="60">
        <v>61.25</v>
      </c>
      <c r="E22" s="55">
        <v>61.25</v>
      </c>
      <c r="F22" s="55">
        <v>61</v>
      </c>
      <c r="G22" s="56" t="s">
        <v>47</v>
      </c>
    </row>
    <row r="23" spans="1:7" ht="15.6" x14ac:dyDescent="0.25">
      <c r="A23" s="57" t="s">
        <v>16</v>
      </c>
      <c r="B23" s="58" t="s">
        <v>94</v>
      </c>
      <c r="C23" s="59">
        <v>450</v>
      </c>
      <c r="D23" s="60">
        <v>450</v>
      </c>
      <c r="E23" s="55">
        <v>450</v>
      </c>
      <c r="F23" s="55">
        <v>450</v>
      </c>
      <c r="G23" s="56" t="s">
        <v>48</v>
      </c>
    </row>
    <row r="24" spans="1:7" ht="15.6" x14ac:dyDescent="0.25">
      <c r="A24" s="57">
        <v>7499</v>
      </c>
      <c r="B24" s="58" t="s">
        <v>149</v>
      </c>
      <c r="C24" s="62">
        <v>0</v>
      </c>
      <c r="D24" s="60">
        <v>0</v>
      </c>
      <c r="E24" s="55">
        <v>0</v>
      </c>
      <c r="F24" s="55">
        <v>250</v>
      </c>
      <c r="G24" s="56" t="s">
        <v>150</v>
      </c>
    </row>
    <row r="25" spans="1:7" ht="15.6" x14ac:dyDescent="0.25">
      <c r="A25" s="57">
        <v>7880</v>
      </c>
      <c r="B25" s="58" t="s">
        <v>151</v>
      </c>
      <c r="C25" s="62">
        <v>0</v>
      </c>
      <c r="D25" s="60">
        <v>0</v>
      </c>
      <c r="E25" s="55">
        <v>0</v>
      </c>
      <c r="F25" s="55">
        <v>380</v>
      </c>
      <c r="G25" s="56" t="s">
        <v>152</v>
      </c>
    </row>
    <row r="26" spans="1:7" ht="15.6" x14ac:dyDescent="0.25">
      <c r="A26" s="57">
        <v>7290</v>
      </c>
      <c r="B26" s="58" t="s">
        <v>141</v>
      </c>
      <c r="C26" s="59">
        <v>300</v>
      </c>
      <c r="D26" s="60">
        <v>0</v>
      </c>
      <c r="E26" s="55">
        <v>225</v>
      </c>
      <c r="F26" s="55">
        <v>300</v>
      </c>
      <c r="G26" s="56" t="s">
        <v>142</v>
      </c>
    </row>
    <row r="27" spans="1:7" ht="15.6" x14ac:dyDescent="0.25">
      <c r="A27" s="51"/>
      <c r="B27" s="52" t="s">
        <v>95</v>
      </c>
      <c r="C27" s="53">
        <f>SUM(C18:C26)</f>
        <v>7227.1</v>
      </c>
      <c r="D27" s="53">
        <f>SUM(D18:D26)</f>
        <v>5225.21</v>
      </c>
      <c r="E27" s="53">
        <f>SUM(E18:E26)</f>
        <v>7076.47</v>
      </c>
      <c r="F27" s="53">
        <f>SUM(F18:F26)</f>
        <v>11479</v>
      </c>
      <c r="G27" s="56"/>
    </row>
    <row r="28" spans="1:7" ht="15.6" x14ac:dyDescent="0.25">
      <c r="A28" s="51">
        <v>7800</v>
      </c>
      <c r="B28" s="52" t="s">
        <v>96</v>
      </c>
      <c r="C28" s="53"/>
      <c r="D28" s="54"/>
      <c r="E28" s="55"/>
      <c r="F28" s="55"/>
      <c r="G28" s="56"/>
    </row>
    <row r="29" spans="1:7" ht="57.6" x14ac:dyDescent="0.25">
      <c r="A29" s="57" t="s">
        <v>17</v>
      </c>
      <c r="B29" s="58" t="s">
        <v>97</v>
      </c>
      <c r="C29" s="59">
        <v>23809.200000000001</v>
      </c>
      <c r="D29" s="60">
        <v>19598.32</v>
      </c>
      <c r="E29" s="55">
        <v>29216.66</v>
      </c>
      <c r="F29" s="55">
        <f>38000+1875+8182+914</f>
        <v>48971</v>
      </c>
      <c r="G29" s="56" t="s">
        <v>153</v>
      </c>
    </row>
    <row r="30" spans="1:7" ht="15.6" x14ac:dyDescent="0.25">
      <c r="A30" s="51"/>
      <c r="B30" s="52" t="s">
        <v>98</v>
      </c>
      <c r="C30" s="53">
        <f>SUM(C29)</f>
        <v>23809.200000000001</v>
      </c>
      <c r="D30" s="53">
        <f t="shared" ref="D30:F30" si="1">SUM(D29)</f>
        <v>19598.32</v>
      </c>
      <c r="E30" s="53">
        <f t="shared" si="1"/>
        <v>29216.66</v>
      </c>
      <c r="F30" s="53">
        <f t="shared" si="1"/>
        <v>48971</v>
      </c>
      <c r="G30" s="56"/>
    </row>
    <row r="31" spans="1:7" ht="15.6" x14ac:dyDescent="0.25">
      <c r="A31" s="51">
        <v>8000</v>
      </c>
      <c r="B31" s="52" t="s">
        <v>99</v>
      </c>
      <c r="C31" s="53"/>
      <c r="D31" s="54"/>
      <c r="E31" s="55"/>
      <c r="F31" s="55"/>
      <c r="G31" s="56"/>
    </row>
    <row r="32" spans="1:7" ht="28.8" x14ac:dyDescent="0.25">
      <c r="A32" s="57" t="s">
        <v>18</v>
      </c>
      <c r="B32" s="58" t="s">
        <v>100</v>
      </c>
      <c r="C32" s="59">
        <v>6000</v>
      </c>
      <c r="D32" s="60">
        <v>5835.39</v>
      </c>
      <c r="E32" s="55">
        <f>+D32/8*12</f>
        <v>8753.0850000000009</v>
      </c>
      <c r="F32" s="55">
        <v>5183</v>
      </c>
      <c r="G32" s="56" t="s">
        <v>132</v>
      </c>
    </row>
    <row r="33" spans="1:7" ht="15.6" x14ac:dyDescent="0.25">
      <c r="A33" s="57" t="s">
        <v>19</v>
      </c>
      <c r="B33" s="58" t="s">
        <v>101</v>
      </c>
      <c r="C33" s="59">
        <v>400</v>
      </c>
      <c r="D33" s="60">
        <v>287.45</v>
      </c>
      <c r="E33" s="55">
        <f>+D33/8*12</f>
        <v>431.17499999999995</v>
      </c>
      <c r="F33" s="55">
        <v>500</v>
      </c>
      <c r="G33" s="56" t="s">
        <v>133</v>
      </c>
    </row>
    <row r="34" spans="1:7" ht="57.6" x14ac:dyDescent="0.25">
      <c r="A34" s="57" t="s">
        <v>20</v>
      </c>
      <c r="B34" s="58" t="s">
        <v>102</v>
      </c>
      <c r="C34" s="59">
        <v>5276</v>
      </c>
      <c r="D34" s="60">
        <v>2100</v>
      </c>
      <c r="E34" s="55">
        <f>2100+(12*350)</f>
        <v>6300</v>
      </c>
      <c r="F34" s="55">
        <v>4200</v>
      </c>
      <c r="G34" s="56" t="s">
        <v>134</v>
      </c>
    </row>
    <row r="35" spans="1:7" ht="72" x14ac:dyDescent="0.25">
      <c r="A35" s="57" t="s">
        <v>21</v>
      </c>
      <c r="B35" s="58" t="s">
        <v>103</v>
      </c>
      <c r="C35" s="59">
        <v>2705.28</v>
      </c>
      <c r="D35" s="60">
        <v>2448.6999999999998</v>
      </c>
      <c r="E35" s="55">
        <f>+D35/9*12</f>
        <v>3264.9333333333334</v>
      </c>
      <c r="F35" s="55">
        <v>2700</v>
      </c>
      <c r="G35" s="56" t="s">
        <v>49</v>
      </c>
    </row>
    <row r="36" spans="1:7" ht="15.6" x14ac:dyDescent="0.25">
      <c r="A36" s="57" t="s">
        <v>22</v>
      </c>
      <c r="B36" s="58" t="s">
        <v>104</v>
      </c>
      <c r="C36" s="59">
        <v>1898</v>
      </c>
      <c r="D36" s="60">
        <v>1067</v>
      </c>
      <c r="E36" s="55">
        <f>+D36/8*12</f>
        <v>1600.5</v>
      </c>
      <c r="F36" s="55">
        <f>120*12</f>
        <v>1440</v>
      </c>
      <c r="G36" s="56" t="s">
        <v>135</v>
      </c>
    </row>
    <row r="37" spans="1:7" ht="15.6" x14ac:dyDescent="0.25">
      <c r="A37" s="57" t="s">
        <v>23</v>
      </c>
      <c r="B37" s="58" t="s">
        <v>105</v>
      </c>
      <c r="C37" s="59">
        <v>164.8</v>
      </c>
      <c r="D37" s="60">
        <v>130</v>
      </c>
      <c r="E37" s="55">
        <f>+D37/8*12</f>
        <v>195</v>
      </c>
      <c r="F37" s="55">
        <f>45*4</f>
        <v>180</v>
      </c>
      <c r="G37" s="56" t="s">
        <v>136</v>
      </c>
    </row>
    <row r="38" spans="1:7" ht="15.6" x14ac:dyDescent="0.25">
      <c r="A38" s="57" t="s">
        <v>24</v>
      </c>
      <c r="B38" s="58" t="s">
        <v>106</v>
      </c>
      <c r="C38" s="59">
        <v>0</v>
      </c>
      <c r="D38" s="60">
        <v>7717.35</v>
      </c>
      <c r="E38" s="55">
        <f>+D38</f>
        <v>7717.35</v>
      </c>
      <c r="F38" s="55">
        <v>0</v>
      </c>
      <c r="G38" s="56" t="s">
        <v>50</v>
      </c>
    </row>
    <row r="39" spans="1:7" ht="15.6" x14ac:dyDescent="0.25">
      <c r="A39" s="51"/>
      <c r="B39" s="52" t="s">
        <v>107</v>
      </c>
      <c r="C39" s="53">
        <f>SUM(C32:C38)</f>
        <v>16444.080000000002</v>
      </c>
      <c r="D39" s="53">
        <f t="shared" ref="D39:F39" si="2">SUM(D32:D38)</f>
        <v>19585.89</v>
      </c>
      <c r="E39" s="53">
        <f t="shared" si="2"/>
        <v>28262.043333333335</v>
      </c>
      <c r="F39" s="53">
        <f t="shared" si="2"/>
        <v>14203</v>
      </c>
      <c r="G39" s="56"/>
    </row>
    <row r="40" spans="1:7" ht="15.6" x14ac:dyDescent="0.25">
      <c r="A40" s="51">
        <v>8300</v>
      </c>
      <c r="B40" s="52" t="s">
        <v>108</v>
      </c>
      <c r="C40" s="53"/>
      <c r="D40" s="54"/>
      <c r="E40" s="55"/>
      <c r="F40" s="55"/>
      <c r="G40" s="56"/>
    </row>
    <row r="41" spans="1:7" ht="28.8" x14ac:dyDescent="0.25">
      <c r="A41" s="57" t="s">
        <v>25</v>
      </c>
      <c r="B41" s="58" t="s">
        <v>147</v>
      </c>
      <c r="C41" s="59">
        <v>1900</v>
      </c>
      <c r="D41" s="60">
        <v>1696.98</v>
      </c>
      <c r="E41" s="55">
        <f>+D41/8*12</f>
        <v>2545.4700000000003</v>
      </c>
      <c r="F41" s="55">
        <v>2000</v>
      </c>
      <c r="G41" s="56" t="s">
        <v>137</v>
      </c>
    </row>
    <row r="42" spans="1:7" ht="15.6" x14ac:dyDescent="0.25">
      <c r="A42" s="51"/>
      <c r="B42" s="52" t="s">
        <v>109</v>
      </c>
      <c r="C42" s="53">
        <f>SUM(C41)</f>
        <v>1900</v>
      </c>
      <c r="D42" s="53">
        <f t="shared" ref="D42:F42" si="3">SUM(D41)</f>
        <v>1696.98</v>
      </c>
      <c r="E42" s="53">
        <f t="shared" si="3"/>
        <v>2545.4700000000003</v>
      </c>
      <c r="F42" s="53">
        <f t="shared" si="3"/>
        <v>2000</v>
      </c>
      <c r="G42" s="56"/>
    </row>
    <row r="43" spans="1:7" ht="15.6" x14ac:dyDescent="0.25">
      <c r="A43" s="51">
        <v>85100</v>
      </c>
      <c r="B43" s="52" t="s">
        <v>110</v>
      </c>
      <c r="C43" s="53"/>
      <c r="D43" s="54"/>
      <c r="E43" s="55"/>
      <c r="F43" s="55"/>
      <c r="G43" s="56"/>
    </row>
    <row r="44" spans="1:7" ht="15.6" x14ac:dyDescent="0.25">
      <c r="A44" s="57" t="s">
        <v>26</v>
      </c>
      <c r="B44" s="58" t="s">
        <v>111</v>
      </c>
      <c r="C44" s="59">
        <v>5932.8</v>
      </c>
      <c r="D44" s="60">
        <v>4554.5600000000004</v>
      </c>
      <c r="E44" s="55">
        <f>+D44/9*12</f>
        <v>6072.7466666666669</v>
      </c>
      <c r="F44" s="55">
        <f>494*12</f>
        <v>5928</v>
      </c>
      <c r="G44" s="56" t="s">
        <v>138</v>
      </c>
    </row>
    <row r="45" spans="1:7" ht="15.6" x14ac:dyDescent="0.25">
      <c r="A45" s="57" t="s">
        <v>27</v>
      </c>
      <c r="B45" s="58" t="s">
        <v>112</v>
      </c>
      <c r="C45" s="59">
        <v>1000</v>
      </c>
      <c r="D45" s="60">
        <v>0</v>
      </c>
      <c r="E45" s="55">
        <v>0</v>
      </c>
      <c r="F45" s="55">
        <v>1000</v>
      </c>
      <c r="G45" s="56" t="s">
        <v>45</v>
      </c>
    </row>
    <row r="46" spans="1:7" ht="15.6" x14ac:dyDescent="0.25">
      <c r="A46" s="57" t="s">
        <v>28</v>
      </c>
      <c r="B46" s="58" t="s">
        <v>113</v>
      </c>
      <c r="C46" s="59">
        <v>1450</v>
      </c>
      <c r="D46" s="60">
        <v>0</v>
      </c>
      <c r="E46" s="55">
        <v>1450</v>
      </c>
      <c r="F46" s="55">
        <v>1450</v>
      </c>
      <c r="G46" s="56" t="s">
        <v>45</v>
      </c>
    </row>
    <row r="47" spans="1:7" ht="43.2" x14ac:dyDescent="0.25">
      <c r="A47" s="57" t="s">
        <v>29</v>
      </c>
      <c r="B47" s="58" t="s">
        <v>114</v>
      </c>
      <c r="C47" s="59">
        <v>1450</v>
      </c>
      <c r="D47" s="60">
        <v>1513.25</v>
      </c>
      <c r="E47" s="55">
        <f>+D47+350</f>
        <v>1863.25</v>
      </c>
      <c r="F47" s="55">
        <v>1450</v>
      </c>
      <c r="G47" s="56" t="s">
        <v>139</v>
      </c>
    </row>
    <row r="48" spans="1:7" ht="15.6" x14ac:dyDescent="0.25">
      <c r="A48" s="51"/>
      <c r="B48" s="52" t="s">
        <v>115</v>
      </c>
      <c r="C48" s="53">
        <f>SUM(C44:C47)</f>
        <v>9832.7999999999993</v>
      </c>
      <c r="D48" s="53">
        <f t="shared" ref="D48:F48" si="4">SUM(D44:D47)</f>
        <v>6067.81</v>
      </c>
      <c r="E48" s="53">
        <f t="shared" si="4"/>
        <v>9385.996666666666</v>
      </c>
      <c r="F48" s="53">
        <f t="shared" si="4"/>
        <v>9828</v>
      </c>
      <c r="G48" s="56"/>
    </row>
    <row r="49" spans="1:7" ht="15.6" x14ac:dyDescent="0.25">
      <c r="A49" s="51">
        <v>8600</v>
      </c>
      <c r="B49" s="52" t="s">
        <v>116</v>
      </c>
      <c r="C49" s="53"/>
      <c r="D49" s="54"/>
      <c r="E49" s="55"/>
      <c r="F49" s="55"/>
      <c r="G49" s="56"/>
    </row>
    <row r="50" spans="1:7" ht="15.6" x14ac:dyDescent="0.25">
      <c r="A50" s="57" t="s">
        <v>30</v>
      </c>
      <c r="B50" s="58" t="s">
        <v>117</v>
      </c>
      <c r="C50" s="59">
        <v>2862.81</v>
      </c>
      <c r="D50" s="60">
        <v>0</v>
      </c>
      <c r="E50" s="55">
        <v>0</v>
      </c>
      <c r="F50" s="55">
        <v>500</v>
      </c>
      <c r="G50" s="56" t="s">
        <v>146</v>
      </c>
    </row>
    <row r="51" spans="1:7" ht="15.6" x14ac:dyDescent="0.25">
      <c r="A51" s="51"/>
      <c r="B51" s="52" t="s">
        <v>118</v>
      </c>
      <c r="C51" s="53">
        <f>SUM(C50)</f>
        <v>2862.81</v>
      </c>
      <c r="D51" s="53">
        <f t="shared" ref="D51:F51" si="5">SUM(D50)</f>
        <v>0</v>
      </c>
      <c r="E51" s="53">
        <f t="shared" si="5"/>
        <v>0</v>
      </c>
      <c r="F51" s="53">
        <f t="shared" si="5"/>
        <v>500</v>
      </c>
      <c r="G51" s="56"/>
    </row>
    <row r="52" spans="1:7" ht="15.6" x14ac:dyDescent="0.25">
      <c r="A52" s="51">
        <v>8900</v>
      </c>
      <c r="B52" s="52" t="s">
        <v>119</v>
      </c>
      <c r="C52" s="53"/>
      <c r="D52" s="54"/>
      <c r="E52" s="55"/>
      <c r="F52" s="55"/>
      <c r="G52" s="56"/>
    </row>
    <row r="53" spans="1:7" ht="43.2" x14ac:dyDescent="0.25">
      <c r="A53" s="57" t="s">
        <v>31</v>
      </c>
      <c r="B53" s="58" t="s">
        <v>120</v>
      </c>
      <c r="C53" s="59">
        <v>884.01</v>
      </c>
      <c r="D53" s="60">
        <v>591.44000000000005</v>
      </c>
      <c r="E53" s="55">
        <f>+D53/8*12</f>
        <v>887.16000000000008</v>
      </c>
      <c r="F53" s="55">
        <v>1150</v>
      </c>
      <c r="G53" s="56" t="s">
        <v>51</v>
      </c>
    </row>
    <row r="54" spans="1:7" ht="15.6" x14ac:dyDescent="0.25">
      <c r="A54" s="57" t="s">
        <v>32</v>
      </c>
      <c r="B54" s="58" t="s">
        <v>121</v>
      </c>
      <c r="C54" s="59">
        <v>12000</v>
      </c>
      <c r="D54" s="60">
        <v>8883.2099999999991</v>
      </c>
      <c r="E54" s="55">
        <f>+D54/9*12</f>
        <v>11844.279999999999</v>
      </c>
      <c r="F54" s="55">
        <v>12000</v>
      </c>
      <c r="G54" s="56" t="s">
        <v>45</v>
      </c>
    </row>
    <row r="55" spans="1:7" ht="15.6" x14ac:dyDescent="0.25">
      <c r="A55" s="57" t="s">
        <v>33</v>
      </c>
      <c r="B55" s="58" t="s">
        <v>122</v>
      </c>
      <c r="C55" s="59">
        <v>640</v>
      </c>
      <c r="D55" s="60">
        <v>532.04999999999995</v>
      </c>
      <c r="E55" s="55">
        <f>+D55+177.35</f>
        <v>709.4</v>
      </c>
      <c r="F55" s="55">
        <f>177.35*4</f>
        <v>709.4</v>
      </c>
      <c r="G55" s="56" t="s">
        <v>140</v>
      </c>
    </row>
    <row r="56" spans="1:7" ht="15.6" x14ac:dyDescent="0.25">
      <c r="A56" s="57" t="s">
        <v>34</v>
      </c>
      <c r="B56" s="58" t="s">
        <v>123</v>
      </c>
      <c r="C56" s="59">
        <v>2000</v>
      </c>
      <c r="D56" s="60">
        <v>1189.72</v>
      </c>
      <c r="E56" s="55">
        <f>+D56/8*12</f>
        <v>1784.58</v>
      </c>
      <c r="F56" s="55">
        <v>2000</v>
      </c>
      <c r="G56" s="56" t="s">
        <v>45</v>
      </c>
    </row>
    <row r="57" spans="1:7" ht="15.6" x14ac:dyDescent="0.25">
      <c r="A57" s="57" t="s">
        <v>35</v>
      </c>
      <c r="B57" s="58" t="s">
        <v>124</v>
      </c>
      <c r="C57" s="59">
        <v>550</v>
      </c>
      <c r="D57" s="60">
        <v>0</v>
      </c>
      <c r="E57" s="55">
        <v>450</v>
      </c>
      <c r="F57" s="55">
        <v>0</v>
      </c>
      <c r="G57" s="56" t="s">
        <v>45</v>
      </c>
    </row>
    <row r="58" spans="1:7" ht="15.6" x14ac:dyDescent="0.25">
      <c r="A58" s="51"/>
      <c r="B58" s="52" t="s">
        <v>125</v>
      </c>
      <c r="C58" s="53">
        <f>SUM(C53:C57)</f>
        <v>16074.01</v>
      </c>
      <c r="D58" s="53">
        <f t="shared" ref="D58:F58" si="6">SUM(D53:D57)</f>
        <v>11196.419999999998</v>
      </c>
      <c r="E58" s="53">
        <f t="shared" si="6"/>
        <v>15675.419999999998</v>
      </c>
      <c r="F58" s="53">
        <f t="shared" si="6"/>
        <v>15859.4</v>
      </c>
      <c r="G58" s="56"/>
    </row>
    <row r="59" spans="1:7" ht="15.6" x14ac:dyDescent="0.25">
      <c r="A59" s="51">
        <v>9900</v>
      </c>
      <c r="B59" s="52" t="s">
        <v>126</v>
      </c>
      <c r="C59" s="53"/>
      <c r="D59" s="54"/>
      <c r="E59" s="55"/>
      <c r="F59" s="55"/>
      <c r="G59" s="56"/>
    </row>
    <row r="60" spans="1:7" ht="15.6" x14ac:dyDescent="0.25">
      <c r="A60" s="57" t="s">
        <v>36</v>
      </c>
      <c r="B60" s="58" t="s">
        <v>127</v>
      </c>
      <c r="C60" s="59">
        <v>28000</v>
      </c>
      <c r="D60" s="60">
        <v>21000</v>
      </c>
      <c r="E60" s="55">
        <v>28000</v>
      </c>
      <c r="F60" s="55">
        <f>Reserve!J23</f>
        <v>23000</v>
      </c>
      <c r="G60" s="56" t="s">
        <v>52</v>
      </c>
    </row>
    <row r="61" spans="1:7" ht="15.6" x14ac:dyDescent="0.25">
      <c r="A61" s="51"/>
      <c r="B61" s="52" t="s">
        <v>128</v>
      </c>
      <c r="C61" s="53">
        <f>SUM(C60)</f>
        <v>28000</v>
      </c>
      <c r="D61" s="53">
        <f t="shared" ref="D61:F61" si="7">SUM(D60)</f>
        <v>21000</v>
      </c>
      <c r="E61" s="53">
        <f t="shared" si="7"/>
        <v>28000</v>
      </c>
      <c r="F61" s="53">
        <f t="shared" si="7"/>
        <v>23000</v>
      </c>
      <c r="G61" s="56"/>
    </row>
    <row r="62" spans="1:7" ht="15.6" x14ac:dyDescent="0.25">
      <c r="A62" s="51"/>
      <c r="B62" s="52"/>
      <c r="C62" s="53"/>
      <c r="D62" s="53"/>
      <c r="E62" s="53"/>
      <c r="F62" s="53"/>
      <c r="G62" s="56"/>
    </row>
    <row r="63" spans="1:7" ht="15.6" x14ac:dyDescent="0.25">
      <c r="A63" s="51"/>
      <c r="B63" s="52" t="s">
        <v>37</v>
      </c>
      <c r="C63" s="53">
        <f>+C58+C51+C48+C42+C39+C30+C27</f>
        <v>78150</v>
      </c>
      <c r="D63" s="53">
        <f t="shared" ref="D63:F63" si="8">+D58+D51+D48+D42+D39+D30+D27</f>
        <v>63370.63</v>
      </c>
      <c r="E63" s="53">
        <f t="shared" si="8"/>
        <v>92162.06</v>
      </c>
      <c r="F63" s="53">
        <f t="shared" si="8"/>
        <v>102840.4</v>
      </c>
      <c r="G63" s="56"/>
    </row>
    <row r="64" spans="1:7" ht="15.6" x14ac:dyDescent="0.25">
      <c r="A64" s="57"/>
      <c r="B64" s="52" t="s">
        <v>143</v>
      </c>
      <c r="C64" s="59">
        <f>+C61</f>
        <v>28000</v>
      </c>
      <c r="D64" s="59">
        <f t="shared" ref="D64:F64" si="9">+D61</f>
        <v>21000</v>
      </c>
      <c r="E64" s="59">
        <f t="shared" si="9"/>
        <v>28000</v>
      </c>
      <c r="F64" s="59">
        <f t="shared" si="9"/>
        <v>23000</v>
      </c>
      <c r="G64" s="56"/>
    </row>
    <row r="65" spans="1:7" ht="15.6" x14ac:dyDescent="0.25">
      <c r="A65" s="51"/>
      <c r="B65" s="52" t="s">
        <v>144</v>
      </c>
      <c r="C65" s="53">
        <f>SUM(C63:C64)</f>
        <v>106150</v>
      </c>
      <c r="D65" s="53">
        <f t="shared" ref="D65:F65" si="10">SUM(D63:D64)</f>
        <v>84370.63</v>
      </c>
      <c r="E65" s="53">
        <f t="shared" si="10"/>
        <v>120162.06</v>
      </c>
      <c r="F65" s="53">
        <f t="shared" si="10"/>
        <v>125840.4</v>
      </c>
      <c r="G65" s="56"/>
    </row>
    <row r="66" spans="1:7" ht="15.6" x14ac:dyDescent="0.25">
      <c r="A66" s="43"/>
      <c r="B66" s="44"/>
      <c r="C66" s="45"/>
      <c r="D66" s="46"/>
    </row>
    <row r="67" spans="1:7" ht="15.6" x14ac:dyDescent="0.25">
      <c r="A67" s="43"/>
      <c r="B67" s="44"/>
      <c r="C67" s="45"/>
      <c r="D67" s="46"/>
    </row>
    <row r="68" spans="1:7" ht="15.6" x14ac:dyDescent="0.25">
      <c r="A68" s="43"/>
      <c r="B68" s="44"/>
      <c r="C68" s="45"/>
      <c r="D68" s="46"/>
    </row>
  </sheetData>
  <mergeCells count="7">
    <mergeCell ref="G8:G9"/>
    <mergeCell ref="G10:G13"/>
    <mergeCell ref="A5:D5"/>
    <mergeCell ref="A1:D1"/>
    <mergeCell ref="A2:D2"/>
    <mergeCell ref="A3:D3"/>
    <mergeCell ref="A4:D4"/>
  </mergeCells>
  <pageMargins left="0.5" right="0.5" top="0.5" bottom="0.5" header="0.5" footer="0.5"/>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EB2FB-4BBD-453C-AE41-E80CF5934C94}">
  <dimension ref="A1:AM25"/>
  <sheetViews>
    <sheetView zoomScale="120" zoomScaleNormal="120" zoomScaleSheetLayoutView="100" workbookViewId="0">
      <selection activeCell="J23" sqref="J23:AM23"/>
    </sheetView>
  </sheetViews>
  <sheetFormatPr defaultColWidth="8.19921875" defaultRowHeight="14.4" x14ac:dyDescent="0.3"/>
  <cols>
    <col min="1" max="1" width="8.19921875" style="16"/>
    <col min="2" max="2" width="31.69921875" style="15" customWidth="1"/>
    <col min="3" max="3" width="8.59765625" style="14" customWidth="1"/>
    <col min="4" max="4" width="12.19921875" style="14" customWidth="1"/>
    <col min="5" max="5" width="16.5" style="14" customWidth="1"/>
    <col min="6" max="6" width="12.69921875" style="14" hidden="1" customWidth="1"/>
    <col min="7" max="8" width="12.69921875" style="14" bestFit="1" customWidth="1"/>
    <col min="9" max="10" width="12.19921875" style="14" bestFit="1" customWidth="1"/>
    <col min="11" max="11" width="12.19921875" style="14" customWidth="1"/>
    <col min="12" max="21" width="12.19921875" style="14" bestFit="1" customWidth="1"/>
    <col min="22" max="28" width="13.19921875" style="14" bestFit="1" customWidth="1"/>
    <col min="29" max="34" width="12.19921875" style="14" bestFit="1" customWidth="1"/>
    <col min="35" max="36" width="12.69921875" style="14" bestFit="1" customWidth="1"/>
    <col min="37" max="37" width="12.19921875" style="14" bestFit="1" customWidth="1"/>
    <col min="38" max="39" width="12.69921875" style="14" bestFit="1" customWidth="1"/>
    <col min="40" max="257" width="8.19921875" style="14"/>
    <col min="258" max="258" width="31.69921875" style="14" customWidth="1"/>
    <col min="259" max="259" width="8.59765625" style="14" customWidth="1"/>
    <col min="260" max="260" width="12.19921875" style="14" customWidth="1"/>
    <col min="261" max="261" width="16.5" style="14" customWidth="1"/>
    <col min="262" max="262" width="0" style="14" hidden="1" customWidth="1"/>
    <col min="263" max="264" width="12.69921875" style="14" bestFit="1" customWidth="1"/>
    <col min="265" max="266" width="12.19921875" style="14" bestFit="1" customWidth="1"/>
    <col min="267" max="267" width="12.19921875" style="14" customWidth="1"/>
    <col min="268" max="277" width="12.19921875" style="14" bestFit="1" customWidth="1"/>
    <col min="278" max="284" width="13.19921875" style="14" bestFit="1" customWidth="1"/>
    <col min="285" max="290" width="12.19921875" style="14" bestFit="1" customWidth="1"/>
    <col min="291" max="292" width="12.69921875" style="14" bestFit="1" customWidth="1"/>
    <col min="293" max="293" width="12.19921875" style="14" bestFit="1" customWidth="1"/>
    <col min="294" max="295" width="12.69921875" style="14" bestFit="1" customWidth="1"/>
    <col min="296" max="513" width="8.19921875" style="14"/>
    <col min="514" max="514" width="31.69921875" style="14" customWidth="1"/>
    <col min="515" max="515" width="8.59765625" style="14" customWidth="1"/>
    <col min="516" max="516" width="12.19921875" style="14" customWidth="1"/>
    <col min="517" max="517" width="16.5" style="14" customWidth="1"/>
    <col min="518" max="518" width="0" style="14" hidden="1" customWidth="1"/>
    <col min="519" max="520" width="12.69921875" style="14" bestFit="1" customWidth="1"/>
    <col min="521" max="522" width="12.19921875" style="14" bestFit="1" customWidth="1"/>
    <col min="523" max="523" width="12.19921875" style="14" customWidth="1"/>
    <col min="524" max="533" width="12.19921875" style="14" bestFit="1" customWidth="1"/>
    <col min="534" max="540" width="13.19921875" style="14" bestFit="1" customWidth="1"/>
    <col min="541" max="546" width="12.19921875" style="14" bestFit="1" customWidth="1"/>
    <col min="547" max="548" width="12.69921875" style="14" bestFit="1" customWidth="1"/>
    <col min="549" max="549" width="12.19921875" style="14" bestFit="1" customWidth="1"/>
    <col min="550" max="551" width="12.69921875" style="14" bestFit="1" customWidth="1"/>
    <col min="552" max="769" width="8.19921875" style="14"/>
    <col min="770" max="770" width="31.69921875" style="14" customWidth="1"/>
    <col min="771" max="771" width="8.59765625" style="14" customWidth="1"/>
    <col min="772" max="772" width="12.19921875" style="14" customWidth="1"/>
    <col min="773" max="773" width="16.5" style="14" customWidth="1"/>
    <col min="774" max="774" width="0" style="14" hidden="1" customWidth="1"/>
    <col min="775" max="776" width="12.69921875" style="14" bestFit="1" customWidth="1"/>
    <col min="777" max="778" width="12.19921875" style="14" bestFit="1" customWidth="1"/>
    <col min="779" max="779" width="12.19921875" style="14" customWidth="1"/>
    <col min="780" max="789" width="12.19921875" style="14" bestFit="1" customWidth="1"/>
    <col min="790" max="796" width="13.19921875" style="14" bestFit="1" customWidth="1"/>
    <col min="797" max="802" width="12.19921875" style="14" bestFit="1" customWidth="1"/>
    <col min="803" max="804" width="12.69921875" style="14" bestFit="1" customWidth="1"/>
    <col min="805" max="805" width="12.19921875" style="14" bestFit="1" customWidth="1"/>
    <col min="806" max="807" width="12.69921875" style="14" bestFit="1" customWidth="1"/>
    <col min="808" max="1025" width="8.19921875" style="14"/>
    <col min="1026" max="1026" width="31.69921875" style="14" customWidth="1"/>
    <col min="1027" max="1027" width="8.59765625" style="14" customWidth="1"/>
    <col min="1028" max="1028" width="12.19921875" style="14" customWidth="1"/>
    <col min="1029" max="1029" width="16.5" style="14" customWidth="1"/>
    <col min="1030" max="1030" width="0" style="14" hidden="1" customWidth="1"/>
    <col min="1031" max="1032" width="12.69921875" style="14" bestFit="1" customWidth="1"/>
    <col min="1033" max="1034" width="12.19921875" style="14" bestFit="1" customWidth="1"/>
    <col min="1035" max="1035" width="12.19921875" style="14" customWidth="1"/>
    <col min="1036" max="1045" width="12.19921875" style="14" bestFit="1" customWidth="1"/>
    <col min="1046" max="1052" width="13.19921875" style="14" bestFit="1" customWidth="1"/>
    <col min="1053" max="1058" width="12.19921875" style="14" bestFit="1" customWidth="1"/>
    <col min="1059" max="1060" width="12.69921875" style="14" bestFit="1" customWidth="1"/>
    <col min="1061" max="1061" width="12.19921875" style="14" bestFit="1" customWidth="1"/>
    <col min="1062" max="1063" width="12.69921875" style="14" bestFit="1" customWidth="1"/>
    <col min="1064" max="1281" width="8.19921875" style="14"/>
    <col min="1282" max="1282" width="31.69921875" style="14" customWidth="1"/>
    <col min="1283" max="1283" width="8.59765625" style="14" customWidth="1"/>
    <col min="1284" max="1284" width="12.19921875" style="14" customWidth="1"/>
    <col min="1285" max="1285" width="16.5" style="14" customWidth="1"/>
    <col min="1286" max="1286" width="0" style="14" hidden="1" customWidth="1"/>
    <col min="1287" max="1288" width="12.69921875" style="14" bestFit="1" customWidth="1"/>
    <col min="1289" max="1290" width="12.19921875" style="14" bestFit="1" customWidth="1"/>
    <col min="1291" max="1291" width="12.19921875" style="14" customWidth="1"/>
    <col min="1292" max="1301" width="12.19921875" style="14" bestFit="1" customWidth="1"/>
    <col min="1302" max="1308" width="13.19921875" style="14" bestFit="1" customWidth="1"/>
    <col min="1309" max="1314" width="12.19921875" style="14" bestFit="1" customWidth="1"/>
    <col min="1315" max="1316" width="12.69921875" style="14" bestFit="1" customWidth="1"/>
    <col min="1317" max="1317" width="12.19921875" style="14" bestFit="1" customWidth="1"/>
    <col min="1318" max="1319" width="12.69921875" style="14" bestFit="1" customWidth="1"/>
    <col min="1320" max="1537" width="8.19921875" style="14"/>
    <col min="1538" max="1538" width="31.69921875" style="14" customWidth="1"/>
    <col min="1539" max="1539" width="8.59765625" style="14" customWidth="1"/>
    <col min="1540" max="1540" width="12.19921875" style="14" customWidth="1"/>
    <col min="1541" max="1541" width="16.5" style="14" customWidth="1"/>
    <col min="1542" max="1542" width="0" style="14" hidden="1" customWidth="1"/>
    <col min="1543" max="1544" width="12.69921875" style="14" bestFit="1" customWidth="1"/>
    <col min="1545" max="1546" width="12.19921875" style="14" bestFit="1" customWidth="1"/>
    <col min="1547" max="1547" width="12.19921875" style="14" customWidth="1"/>
    <col min="1548" max="1557" width="12.19921875" style="14" bestFit="1" customWidth="1"/>
    <col min="1558" max="1564" width="13.19921875" style="14" bestFit="1" customWidth="1"/>
    <col min="1565" max="1570" width="12.19921875" style="14" bestFit="1" customWidth="1"/>
    <col min="1571" max="1572" width="12.69921875" style="14" bestFit="1" customWidth="1"/>
    <col min="1573" max="1573" width="12.19921875" style="14" bestFit="1" customWidth="1"/>
    <col min="1574" max="1575" width="12.69921875" style="14" bestFit="1" customWidth="1"/>
    <col min="1576" max="1793" width="8.19921875" style="14"/>
    <col min="1794" max="1794" width="31.69921875" style="14" customWidth="1"/>
    <col min="1795" max="1795" width="8.59765625" style="14" customWidth="1"/>
    <col min="1796" max="1796" width="12.19921875" style="14" customWidth="1"/>
    <col min="1797" max="1797" width="16.5" style="14" customWidth="1"/>
    <col min="1798" max="1798" width="0" style="14" hidden="1" customWidth="1"/>
    <col min="1799" max="1800" width="12.69921875" style="14" bestFit="1" customWidth="1"/>
    <col min="1801" max="1802" width="12.19921875" style="14" bestFit="1" customWidth="1"/>
    <col min="1803" max="1803" width="12.19921875" style="14" customWidth="1"/>
    <col min="1804" max="1813" width="12.19921875" style="14" bestFit="1" customWidth="1"/>
    <col min="1814" max="1820" width="13.19921875" style="14" bestFit="1" customWidth="1"/>
    <col min="1821" max="1826" width="12.19921875" style="14" bestFit="1" customWidth="1"/>
    <col min="1827" max="1828" width="12.69921875" style="14" bestFit="1" customWidth="1"/>
    <col min="1829" max="1829" width="12.19921875" style="14" bestFit="1" customWidth="1"/>
    <col min="1830" max="1831" width="12.69921875" style="14" bestFit="1" customWidth="1"/>
    <col min="1832" max="2049" width="8.19921875" style="14"/>
    <col min="2050" max="2050" width="31.69921875" style="14" customWidth="1"/>
    <col min="2051" max="2051" width="8.59765625" style="14" customWidth="1"/>
    <col min="2052" max="2052" width="12.19921875" style="14" customWidth="1"/>
    <col min="2053" max="2053" width="16.5" style="14" customWidth="1"/>
    <col min="2054" max="2054" width="0" style="14" hidden="1" customWidth="1"/>
    <col min="2055" max="2056" width="12.69921875" style="14" bestFit="1" customWidth="1"/>
    <col min="2057" max="2058" width="12.19921875" style="14" bestFit="1" customWidth="1"/>
    <col min="2059" max="2059" width="12.19921875" style="14" customWidth="1"/>
    <col min="2060" max="2069" width="12.19921875" style="14" bestFit="1" customWidth="1"/>
    <col min="2070" max="2076" width="13.19921875" style="14" bestFit="1" customWidth="1"/>
    <col min="2077" max="2082" width="12.19921875" style="14" bestFit="1" customWidth="1"/>
    <col min="2083" max="2084" width="12.69921875" style="14" bestFit="1" customWidth="1"/>
    <col min="2085" max="2085" width="12.19921875" style="14" bestFit="1" customWidth="1"/>
    <col min="2086" max="2087" width="12.69921875" style="14" bestFit="1" customWidth="1"/>
    <col min="2088" max="2305" width="8.19921875" style="14"/>
    <col min="2306" max="2306" width="31.69921875" style="14" customWidth="1"/>
    <col min="2307" max="2307" width="8.59765625" style="14" customWidth="1"/>
    <col min="2308" max="2308" width="12.19921875" style="14" customWidth="1"/>
    <col min="2309" max="2309" width="16.5" style="14" customWidth="1"/>
    <col min="2310" max="2310" width="0" style="14" hidden="1" customWidth="1"/>
    <col min="2311" max="2312" width="12.69921875" style="14" bestFit="1" customWidth="1"/>
    <col min="2313" max="2314" width="12.19921875" style="14" bestFit="1" customWidth="1"/>
    <col min="2315" max="2315" width="12.19921875" style="14" customWidth="1"/>
    <col min="2316" max="2325" width="12.19921875" style="14" bestFit="1" customWidth="1"/>
    <col min="2326" max="2332" width="13.19921875" style="14" bestFit="1" customWidth="1"/>
    <col min="2333" max="2338" width="12.19921875" style="14" bestFit="1" customWidth="1"/>
    <col min="2339" max="2340" width="12.69921875" style="14" bestFit="1" customWidth="1"/>
    <col min="2341" max="2341" width="12.19921875" style="14" bestFit="1" customWidth="1"/>
    <col min="2342" max="2343" width="12.69921875" style="14" bestFit="1" customWidth="1"/>
    <col min="2344" max="2561" width="8.19921875" style="14"/>
    <col min="2562" max="2562" width="31.69921875" style="14" customWidth="1"/>
    <col min="2563" max="2563" width="8.59765625" style="14" customWidth="1"/>
    <col min="2564" max="2564" width="12.19921875" style="14" customWidth="1"/>
    <col min="2565" max="2565" width="16.5" style="14" customWidth="1"/>
    <col min="2566" max="2566" width="0" style="14" hidden="1" customWidth="1"/>
    <col min="2567" max="2568" width="12.69921875" style="14" bestFit="1" customWidth="1"/>
    <col min="2569" max="2570" width="12.19921875" style="14" bestFit="1" customWidth="1"/>
    <col min="2571" max="2571" width="12.19921875" style="14" customWidth="1"/>
    <col min="2572" max="2581" width="12.19921875" style="14" bestFit="1" customWidth="1"/>
    <col min="2582" max="2588" width="13.19921875" style="14" bestFit="1" customWidth="1"/>
    <col min="2589" max="2594" width="12.19921875" style="14" bestFit="1" customWidth="1"/>
    <col min="2595" max="2596" width="12.69921875" style="14" bestFit="1" customWidth="1"/>
    <col min="2597" max="2597" width="12.19921875" style="14" bestFit="1" customWidth="1"/>
    <col min="2598" max="2599" width="12.69921875" style="14" bestFit="1" customWidth="1"/>
    <col min="2600" max="2817" width="8.19921875" style="14"/>
    <col min="2818" max="2818" width="31.69921875" style="14" customWidth="1"/>
    <col min="2819" max="2819" width="8.59765625" style="14" customWidth="1"/>
    <col min="2820" max="2820" width="12.19921875" style="14" customWidth="1"/>
    <col min="2821" max="2821" width="16.5" style="14" customWidth="1"/>
    <col min="2822" max="2822" width="0" style="14" hidden="1" customWidth="1"/>
    <col min="2823" max="2824" width="12.69921875" style="14" bestFit="1" customWidth="1"/>
    <col min="2825" max="2826" width="12.19921875" style="14" bestFit="1" customWidth="1"/>
    <col min="2827" max="2827" width="12.19921875" style="14" customWidth="1"/>
    <col min="2828" max="2837" width="12.19921875" style="14" bestFit="1" customWidth="1"/>
    <col min="2838" max="2844" width="13.19921875" style="14" bestFit="1" customWidth="1"/>
    <col min="2845" max="2850" width="12.19921875" style="14" bestFit="1" customWidth="1"/>
    <col min="2851" max="2852" width="12.69921875" style="14" bestFit="1" customWidth="1"/>
    <col min="2853" max="2853" width="12.19921875" style="14" bestFit="1" customWidth="1"/>
    <col min="2854" max="2855" width="12.69921875" style="14" bestFit="1" customWidth="1"/>
    <col min="2856" max="3073" width="8.19921875" style="14"/>
    <col min="3074" max="3074" width="31.69921875" style="14" customWidth="1"/>
    <col min="3075" max="3075" width="8.59765625" style="14" customWidth="1"/>
    <col min="3076" max="3076" width="12.19921875" style="14" customWidth="1"/>
    <col min="3077" max="3077" width="16.5" style="14" customWidth="1"/>
    <col min="3078" max="3078" width="0" style="14" hidden="1" customWidth="1"/>
    <col min="3079" max="3080" width="12.69921875" style="14" bestFit="1" customWidth="1"/>
    <col min="3081" max="3082" width="12.19921875" style="14" bestFit="1" customWidth="1"/>
    <col min="3083" max="3083" width="12.19921875" style="14" customWidth="1"/>
    <col min="3084" max="3093" width="12.19921875" style="14" bestFit="1" customWidth="1"/>
    <col min="3094" max="3100" width="13.19921875" style="14" bestFit="1" customWidth="1"/>
    <col min="3101" max="3106" width="12.19921875" style="14" bestFit="1" customWidth="1"/>
    <col min="3107" max="3108" width="12.69921875" style="14" bestFit="1" customWidth="1"/>
    <col min="3109" max="3109" width="12.19921875" style="14" bestFit="1" customWidth="1"/>
    <col min="3110" max="3111" width="12.69921875" style="14" bestFit="1" customWidth="1"/>
    <col min="3112" max="3329" width="8.19921875" style="14"/>
    <col min="3330" max="3330" width="31.69921875" style="14" customWidth="1"/>
    <col min="3331" max="3331" width="8.59765625" style="14" customWidth="1"/>
    <col min="3332" max="3332" width="12.19921875" style="14" customWidth="1"/>
    <col min="3333" max="3333" width="16.5" style="14" customWidth="1"/>
    <col min="3334" max="3334" width="0" style="14" hidden="1" customWidth="1"/>
    <col min="3335" max="3336" width="12.69921875" style="14" bestFit="1" customWidth="1"/>
    <col min="3337" max="3338" width="12.19921875" style="14" bestFit="1" customWidth="1"/>
    <col min="3339" max="3339" width="12.19921875" style="14" customWidth="1"/>
    <col min="3340" max="3349" width="12.19921875" style="14" bestFit="1" customWidth="1"/>
    <col min="3350" max="3356" width="13.19921875" style="14" bestFit="1" customWidth="1"/>
    <col min="3357" max="3362" width="12.19921875" style="14" bestFit="1" customWidth="1"/>
    <col min="3363" max="3364" width="12.69921875" style="14" bestFit="1" customWidth="1"/>
    <col min="3365" max="3365" width="12.19921875" style="14" bestFit="1" customWidth="1"/>
    <col min="3366" max="3367" width="12.69921875" style="14" bestFit="1" customWidth="1"/>
    <col min="3368" max="3585" width="8.19921875" style="14"/>
    <col min="3586" max="3586" width="31.69921875" style="14" customWidth="1"/>
    <col min="3587" max="3587" width="8.59765625" style="14" customWidth="1"/>
    <col min="3588" max="3588" width="12.19921875" style="14" customWidth="1"/>
    <col min="3589" max="3589" width="16.5" style="14" customWidth="1"/>
    <col min="3590" max="3590" width="0" style="14" hidden="1" customWidth="1"/>
    <col min="3591" max="3592" width="12.69921875" style="14" bestFit="1" customWidth="1"/>
    <col min="3593" max="3594" width="12.19921875" style="14" bestFit="1" customWidth="1"/>
    <col min="3595" max="3595" width="12.19921875" style="14" customWidth="1"/>
    <col min="3596" max="3605" width="12.19921875" style="14" bestFit="1" customWidth="1"/>
    <col min="3606" max="3612" width="13.19921875" style="14" bestFit="1" customWidth="1"/>
    <col min="3613" max="3618" width="12.19921875" style="14" bestFit="1" customWidth="1"/>
    <col min="3619" max="3620" width="12.69921875" style="14" bestFit="1" customWidth="1"/>
    <col min="3621" max="3621" width="12.19921875" style="14" bestFit="1" customWidth="1"/>
    <col min="3622" max="3623" width="12.69921875" style="14" bestFit="1" customWidth="1"/>
    <col min="3624" max="3841" width="8.19921875" style="14"/>
    <col min="3842" max="3842" width="31.69921875" style="14" customWidth="1"/>
    <col min="3843" max="3843" width="8.59765625" style="14" customWidth="1"/>
    <col min="3844" max="3844" width="12.19921875" style="14" customWidth="1"/>
    <col min="3845" max="3845" width="16.5" style="14" customWidth="1"/>
    <col min="3846" max="3846" width="0" style="14" hidden="1" customWidth="1"/>
    <col min="3847" max="3848" width="12.69921875" style="14" bestFit="1" customWidth="1"/>
    <col min="3849" max="3850" width="12.19921875" style="14" bestFit="1" customWidth="1"/>
    <col min="3851" max="3851" width="12.19921875" style="14" customWidth="1"/>
    <col min="3852" max="3861" width="12.19921875" style="14" bestFit="1" customWidth="1"/>
    <col min="3862" max="3868" width="13.19921875" style="14" bestFit="1" customWidth="1"/>
    <col min="3869" max="3874" width="12.19921875" style="14" bestFit="1" customWidth="1"/>
    <col min="3875" max="3876" width="12.69921875" style="14" bestFit="1" customWidth="1"/>
    <col min="3877" max="3877" width="12.19921875" style="14" bestFit="1" customWidth="1"/>
    <col min="3878" max="3879" width="12.69921875" style="14" bestFit="1" customWidth="1"/>
    <col min="3880" max="4097" width="8.19921875" style="14"/>
    <col min="4098" max="4098" width="31.69921875" style="14" customWidth="1"/>
    <col min="4099" max="4099" width="8.59765625" style="14" customWidth="1"/>
    <col min="4100" max="4100" width="12.19921875" style="14" customWidth="1"/>
    <col min="4101" max="4101" width="16.5" style="14" customWidth="1"/>
    <col min="4102" max="4102" width="0" style="14" hidden="1" customWidth="1"/>
    <col min="4103" max="4104" width="12.69921875" style="14" bestFit="1" customWidth="1"/>
    <col min="4105" max="4106" width="12.19921875" style="14" bestFit="1" customWidth="1"/>
    <col min="4107" max="4107" width="12.19921875" style="14" customWidth="1"/>
    <col min="4108" max="4117" width="12.19921875" style="14" bestFit="1" customWidth="1"/>
    <col min="4118" max="4124" width="13.19921875" style="14" bestFit="1" customWidth="1"/>
    <col min="4125" max="4130" width="12.19921875" style="14" bestFit="1" customWidth="1"/>
    <col min="4131" max="4132" width="12.69921875" style="14" bestFit="1" customWidth="1"/>
    <col min="4133" max="4133" width="12.19921875" style="14" bestFit="1" customWidth="1"/>
    <col min="4134" max="4135" width="12.69921875" style="14" bestFit="1" customWidth="1"/>
    <col min="4136" max="4353" width="8.19921875" style="14"/>
    <col min="4354" max="4354" width="31.69921875" style="14" customWidth="1"/>
    <col min="4355" max="4355" width="8.59765625" style="14" customWidth="1"/>
    <col min="4356" max="4356" width="12.19921875" style="14" customWidth="1"/>
    <col min="4357" max="4357" width="16.5" style="14" customWidth="1"/>
    <col min="4358" max="4358" width="0" style="14" hidden="1" customWidth="1"/>
    <col min="4359" max="4360" width="12.69921875" style="14" bestFit="1" customWidth="1"/>
    <col min="4361" max="4362" width="12.19921875" style="14" bestFit="1" customWidth="1"/>
    <col min="4363" max="4363" width="12.19921875" style="14" customWidth="1"/>
    <col min="4364" max="4373" width="12.19921875" style="14" bestFit="1" customWidth="1"/>
    <col min="4374" max="4380" width="13.19921875" style="14" bestFit="1" customWidth="1"/>
    <col min="4381" max="4386" width="12.19921875" style="14" bestFit="1" customWidth="1"/>
    <col min="4387" max="4388" width="12.69921875" style="14" bestFit="1" customWidth="1"/>
    <col min="4389" max="4389" width="12.19921875" style="14" bestFit="1" customWidth="1"/>
    <col min="4390" max="4391" width="12.69921875" style="14" bestFit="1" customWidth="1"/>
    <col min="4392" max="4609" width="8.19921875" style="14"/>
    <col min="4610" max="4610" width="31.69921875" style="14" customWidth="1"/>
    <col min="4611" max="4611" width="8.59765625" style="14" customWidth="1"/>
    <col min="4612" max="4612" width="12.19921875" style="14" customWidth="1"/>
    <col min="4613" max="4613" width="16.5" style="14" customWidth="1"/>
    <col min="4614" max="4614" width="0" style="14" hidden="1" customWidth="1"/>
    <col min="4615" max="4616" width="12.69921875" style="14" bestFit="1" customWidth="1"/>
    <col min="4617" max="4618" width="12.19921875" style="14" bestFit="1" customWidth="1"/>
    <col min="4619" max="4619" width="12.19921875" style="14" customWidth="1"/>
    <col min="4620" max="4629" width="12.19921875" style="14" bestFit="1" customWidth="1"/>
    <col min="4630" max="4636" width="13.19921875" style="14" bestFit="1" customWidth="1"/>
    <col min="4637" max="4642" width="12.19921875" style="14" bestFit="1" customWidth="1"/>
    <col min="4643" max="4644" width="12.69921875" style="14" bestFit="1" customWidth="1"/>
    <col min="4645" max="4645" width="12.19921875" style="14" bestFit="1" customWidth="1"/>
    <col min="4646" max="4647" width="12.69921875" style="14" bestFit="1" customWidth="1"/>
    <col min="4648" max="4865" width="8.19921875" style="14"/>
    <col min="4866" max="4866" width="31.69921875" style="14" customWidth="1"/>
    <col min="4867" max="4867" width="8.59765625" style="14" customWidth="1"/>
    <col min="4868" max="4868" width="12.19921875" style="14" customWidth="1"/>
    <col min="4869" max="4869" width="16.5" style="14" customWidth="1"/>
    <col min="4870" max="4870" width="0" style="14" hidden="1" customWidth="1"/>
    <col min="4871" max="4872" width="12.69921875" style="14" bestFit="1" customWidth="1"/>
    <col min="4873" max="4874" width="12.19921875" style="14" bestFit="1" customWidth="1"/>
    <col min="4875" max="4875" width="12.19921875" style="14" customWidth="1"/>
    <col min="4876" max="4885" width="12.19921875" style="14" bestFit="1" customWidth="1"/>
    <col min="4886" max="4892" width="13.19921875" style="14" bestFit="1" customWidth="1"/>
    <col min="4893" max="4898" width="12.19921875" style="14" bestFit="1" customWidth="1"/>
    <col min="4899" max="4900" width="12.69921875" style="14" bestFit="1" customWidth="1"/>
    <col min="4901" max="4901" width="12.19921875" style="14" bestFit="1" customWidth="1"/>
    <col min="4902" max="4903" width="12.69921875" style="14" bestFit="1" customWidth="1"/>
    <col min="4904" max="5121" width="8.19921875" style="14"/>
    <col min="5122" max="5122" width="31.69921875" style="14" customWidth="1"/>
    <col min="5123" max="5123" width="8.59765625" style="14" customWidth="1"/>
    <col min="5124" max="5124" width="12.19921875" style="14" customWidth="1"/>
    <col min="5125" max="5125" width="16.5" style="14" customWidth="1"/>
    <col min="5126" max="5126" width="0" style="14" hidden="1" customWidth="1"/>
    <col min="5127" max="5128" width="12.69921875" style="14" bestFit="1" customWidth="1"/>
    <col min="5129" max="5130" width="12.19921875" style="14" bestFit="1" customWidth="1"/>
    <col min="5131" max="5131" width="12.19921875" style="14" customWidth="1"/>
    <col min="5132" max="5141" width="12.19921875" style="14" bestFit="1" customWidth="1"/>
    <col min="5142" max="5148" width="13.19921875" style="14" bestFit="1" customWidth="1"/>
    <col min="5149" max="5154" width="12.19921875" style="14" bestFit="1" customWidth="1"/>
    <col min="5155" max="5156" width="12.69921875" style="14" bestFit="1" customWidth="1"/>
    <col min="5157" max="5157" width="12.19921875" style="14" bestFit="1" customWidth="1"/>
    <col min="5158" max="5159" width="12.69921875" style="14" bestFit="1" customWidth="1"/>
    <col min="5160" max="5377" width="8.19921875" style="14"/>
    <col min="5378" max="5378" width="31.69921875" style="14" customWidth="1"/>
    <col min="5379" max="5379" width="8.59765625" style="14" customWidth="1"/>
    <col min="5380" max="5380" width="12.19921875" style="14" customWidth="1"/>
    <col min="5381" max="5381" width="16.5" style="14" customWidth="1"/>
    <col min="5382" max="5382" width="0" style="14" hidden="1" customWidth="1"/>
    <col min="5383" max="5384" width="12.69921875" style="14" bestFit="1" customWidth="1"/>
    <col min="5385" max="5386" width="12.19921875" style="14" bestFit="1" customWidth="1"/>
    <col min="5387" max="5387" width="12.19921875" style="14" customWidth="1"/>
    <col min="5388" max="5397" width="12.19921875" style="14" bestFit="1" customWidth="1"/>
    <col min="5398" max="5404" width="13.19921875" style="14" bestFit="1" customWidth="1"/>
    <col min="5405" max="5410" width="12.19921875" style="14" bestFit="1" customWidth="1"/>
    <col min="5411" max="5412" width="12.69921875" style="14" bestFit="1" customWidth="1"/>
    <col min="5413" max="5413" width="12.19921875" style="14" bestFit="1" customWidth="1"/>
    <col min="5414" max="5415" width="12.69921875" style="14" bestFit="1" customWidth="1"/>
    <col min="5416" max="5633" width="8.19921875" style="14"/>
    <col min="5634" max="5634" width="31.69921875" style="14" customWidth="1"/>
    <col min="5635" max="5635" width="8.59765625" style="14" customWidth="1"/>
    <col min="5636" max="5636" width="12.19921875" style="14" customWidth="1"/>
    <col min="5637" max="5637" width="16.5" style="14" customWidth="1"/>
    <col min="5638" max="5638" width="0" style="14" hidden="1" customWidth="1"/>
    <col min="5639" max="5640" width="12.69921875" style="14" bestFit="1" customWidth="1"/>
    <col min="5641" max="5642" width="12.19921875" style="14" bestFit="1" customWidth="1"/>
    <col min="5643" max="5643" width="12.19921875" style="14" customWidth="1"/>
    <col min="5644" max="5653" width="12.19921875" style="14" bestFit="1" customWidth="1"/>
    <col min="5654" max="5660" width="13.19921875" style="14" bestFit="1" customWidth="1"/>
    <col min="5661" max="5666" width="12.19921875" style="14" bestFit="1" customWidth="1"/>
    <col min="5667" max="5668" width="12.69921875" style="14" bestFit="1" customWidth="1"/>
    <col min="5669" max="5669" width="12.19921875" style="14" bestFit="1" customWidth="1"/>
    <col min="5670" max="5671" width="12.69921875" style="14" bestFit="1" customWidth="1"/>
    <col min="5672" max="5889" width="8.19921875" style="14"/>
    <col min="5890" max="5890" width="31.69921875" style="14" customWidth="1"/>
    <col min="5891" max="5891" width="8.59765625" style="14" customWidth="1"/>
    <col min="5892" max="5892" width="12.19921875" style="14" customWidth="1"/>
    <col min="5893" max="5893" width="16.5" style="14" customWidth="1"/>
    <col min="5894" max="5894" width="0" style="14" hidden="1" customWidth="1"/>
    <col min="5895" max="5896" width="12.69921875" style="14" bestFit="1" customWidth="1"/>
    <col min="5897" max="5898" width="12.19921875" style="14" bestFit="1" customWidth="1"/>
    <col min="5899" max="5899" width="12.19921875" style="14" customWidth="1"/>
    <col min="5900" max="5909" width="12.19921875" style="14" bestFit="1" customWidth="1"/>
    <col min="5910" max="5916" width="13.19921875" style="14" bestFit="1" customWidth="1"/>
    <col min="5917" max="5922" width="12.19921875" style="14" bestFit="1" customWidth="1"/>
    <col min="5923" max="5924" width="12.69921875" style="14" bestFit="1" customWidth="1"/>
    <col min="5925" max="5925" width="12.19921875" style="14" bestFit="1" customWidth="1"/>
    <col min="5926" max="5927" width="12.69921875" style="14" bestFit="1" customWidth="1"/>
    <col min="5928" max="6145" width="8.19921875" style="14"/>
    <col min="6146" max="6146" width="31.69921875" style="14" customWidth="1"/>
    <col min="6147" max="6147" width="8.59765625" style="14" customWidth="1"/>
    <col min="6148" max="6148" width="12.19921875" style="14" customWidth="1"/>
    <col min="6149" max="6149" width="16.5" style="14" customWidth="1"/>
    <col min="6150" max="6150" width="0" style="14" hidden="1" customWidth="1"/>
    <col min="6151" max="6152" width="12.69921875" style="14" bestFit="1" customWidth="1"/>
    <col min="6153" max="6154" width="12.19921875" style="14" bestFit="1" customWidth="1"/>
    <col min="6155" max="6155" width="12.19921875" style="14" customWidth="1"/>
    <col min="6156" max="6165" width="12.19921875" style="14" bestFit="1" customWidth="1"/>
    <col min="6166" max="6172" width="13.19921875" style="14" bestFit="1" customWidth="1"/>
    <col min="6173" max="6178" width="12.19921875" style="14" bestFit="1" customWidth="1"/>
    <col min="6179" max="6180" width="12.69921875" style="14" bestFit="1" customWidth="1"/>
    <col min="6181" max="6181" width="12.19921875" style="14" bestFit="1" customWidth="1"/>
    <col min="6182" max="6183" width="12.69921875" style="14" bestFit="1" customWidth="1"/>
    <col min="6184" max="6401" width="8.19921875" style="14"/>
    <col min="6402" max="6402" width="31.69921875" style="14" customWidth="1"/>
    <col min="6403" max="6403" width="8.59765625" style="14" customWidth="1"/>
    <col min="6404" max="6404" width="12.19921875" style="14" customWidth="1"/>
    <col min="6405" max="6405" width="16.5" style="14" customWidth="1"/>
    <col min="6406" max="6406" width="0" style="14" hidden="1" customWidth="1"/>
    <col min="6407" max="6408" width="12.69921875" style="14" bestFit="1" customWidth="1"/>
    <col min="6409" max="6410" width="12.19921875" style="14" bestFit="1" customWidth="1"/>
    <col min="6411" max="6411" width="12.19921875" style="14" customWidth="1"/>
    <col min="6412" max="6421" width="12.19921875" style="14" bestFit="1" customWidth="1"/>
    <col min="6422" max="6428" width="13.19921875" style="14" bestFit="1" customWidth="1"/>
    <col min="6429" max="6434" width="12.19921875" style="14" bestFit="1" customWidth="1"/>
    <col min="6435" max="6436" width="12.69921875" style="14" bestFit="1" customWidth="1"/>
    <col min="6437" max="6437" width="12.19921875" style="14" bestFit="1" customWidth="1"/>
    <col min="6438" max="6439" width="12.69921875" style="14" bestFit="1" customWidth="1"/>
    <col min="6440" max="6657" width="8.19921875" style="14"/>
    <col min="6658" max="6658" width="31.69921875" style="14" customWidth="1"/>
    <col min="6659" max="6659" width="8.59765625" style="14" customWidth="1"/>
    <col min="6660" max="6660" width="12.19921875" style="14" customWidth="1"/>
    <col min="6661" max="6661" width="16.5" style="14" customWidth="1"/>
    <col min="6662" max="6662" width="0" style="14" hidden="1" customWidth="1"/>
    <col min="6663" max="6664" width="12.69921875" style="14" bestFit="1" customWidth="1"/>
    <col min="6665" max="6666" width="12.19921875" style="14" bestFit="1" customWidth="1"/>
    <col min="6667" max="6667" width="12.19921875" style="14" customWidth="1"/>
    <col min="6668" max="6677" width="12.19921875" style="14" bestFit="1" customWidth="1"/>
    <col min="6678" max="6684" width="13.19921875" style="14" bestFit="1" customWidth="1"/>
    <col min="6685" max="6690" width="12.19921875" style="14" bestFit="1" customWidth="1"/>
    <col min="6691" max="6692" width="12.69921875" style="14" bestFit="1" customWidth="1"/>
    <col min="6693" max="6693" width="12.19921875" style="14" bestFit="1" customWidth="1"/>
    <col min="6694" max="6695" width="12.69921875" style="14" bestFit="1" customWidth="1"/>
    <col min="6696" max="6913" width="8.19921875" style="14"/>
    <col min="6914" max="6914" width="31.69921875" style="14" customWidth="1"/>
    <col min="6915" max="6915" width="8.59765625" style="14" customWidth="1"/>
    <col min="6916" max="6916" width="12.19921875" style="14" customWidth="1"/>
    <col min="6917" max="6917" width="16.5" style="14" customWidth="1"/>
    <col min="6918" max="6918" width="0" style="14" hidden="1" customWidth="1"/>
    <col min="6919" max="6920" width="12.69921875" style="14" bestFit="1" customWidth="1"/>
    <col min="6921" max="6922" width="12.19921875" style="14" bestFit="1" customWidth="1"/>
    <col min="6923" max="6923" width="12.19921875" style="14" customWidth="1"/>
    <col min="6924" max="6933" width="12.19921875" style="14" bestFit="1" customWidth="1"/>
    <col min="6934" max="6940" width="13.19921875" style="14" bestFit="1" customWidth="1"/>
    <col min="6941" max="6946" width="12.19921875" style="14" bestFit="1" customWidth="1"/>
    <col min="6947" max="6948" width="12.69921875" style="14" bestFit="1" customWidth="1"/>
    <col min="6949" max="6949" width="12.19921875" style="14" bestFit="1" customWidth="1"/>
    <col min="6950" max="6951" width="12.69921875" style="14" bestFit="1" customWidth="1"/>
    <col min="6952" max="7169" width="8.19921875" style="14"/>
    <col min="7170" max="7170" width="31.69921875" style="14" customWidth="1"/>
    <col min="7171" max="7171" width="8.59765625" style="14" customWidth="1"/>
    <col min="7172" max="7172" width="12.19921875" style="14" customWidth="1"/>
    <col min="7173" max="7173" width="16.5" style="14" customWidth="1"/>
    <col min="7174" max="7174" width="0" style="14" hidden="1" customWidth="1"/>
    <col min="7175" max="7176" width="12.69921875" style="14" bestFit="1" customWidth="1"/>
    <col min="7177" max="7178" width="12.19921875" style="14" bestFit="1" customWidth="1"/>
    <col min="7179" max="7179" width="12.19921875" style="14" customWidth="1"/>
    <col min="7180" max="7189" width="12.19921875" style="14" bestFit="1" customWidth="1"/>
    <col min="7190" max="7196" width="13.19921875" style="14" bestFit="1" customWidth="1"/>
    <col min="7197" max="7202" width="12.19921875" style="14" bestFit="1" customWidth="1"/>
    <col min="7203" max="7204" width="12.69921875" style="14" bestFit="1" customWidth="1"/>
    <col min="7205" max="7205" width="12.19921875" style="14" bestFit="1" customWidth="1"/>
    <col min="7206" max="7207" width="12.69921875" style="14" bestFit="1" customWidth="1"/>
    <col min="7208" max="7425" width="8.19921875" style="14"/>
    <col min="7426" max="7426" width="31.69921875" style="14" customWidth="1"/>
    <col min="7427" max="7427" width="8.59765625" style="14" customWidth="1"/>
    <col min="7428" max="7428" width="12.19921875" style="14" customWidth="1"/>
    <col min="7429" max="7429" width="16.5" style="14" customWidth="1"/>
    <col min="7430" max="7430" width="0" style="14" hidden="1" customWidth="1"/>
    <col min="7431" max="7432" width="12.69921875" style="14" bestFit="1" customWidth="1"/>
    <col min="7433" max="7434" width="12.19921875" style="14" bestFit="1" customWidth="1"/>
    <col min="7435" max="7435" width="12.19921875" style="14" customWidth="1"/>
    <col min="7436" max="7445" width="12.19921875" style="14" bestFit="1" customWidth="1"/>
    <col min="7446" max="7452" width="13.19921875" style="14" bestFit="1" customWidth="1"/>
    <col min="7453" max="7458" width="12.19921875" style="14" bestFit="1" customWidth="1"/>
    <col min="7459" max="7460" width="12.69921875" style="14" bestFit="1" customWidth="1"/>
    <col min="7461" max="7461" width="12.19921875" style="14" bestFit="1" customWidth="1"/>
    <col min="7462" max="7463" width="12.69921875" style="14" bestFit="1" customWidth="1"/>
    <col min="7464" max="7681" width="8.19921875" style="14"/>
    <col min="7682" max="7682" width="31.69921875" style="14" customWidth="1"/>
    <col min="7683" max="7683" width="8.59765625" style="14" customWidth="1"/>
    <col min="7684" max="7684" width="12.19921875" style="14" customWidth="1"/>
    <col min="7685" max="7685" width="16.5" style="14" customWidth="1"/>
    <col min="7686" max="7686" width="0" style="14" hidden="1" customWidth="1"/>
    <col min="7687" max="7688" width="12.69921875" style="14" bestFit="1" customWidth="1"/>
    <col min="7689" max="7690" width="12.19921875" style="14" bestFit="1" customWidth="1"/>
    <col min="7691" max="7691" width="12.19921875" style="14" customWidth="1"/>
    <col min="7692" max="7701" width="12.19921875" style="14" bestFit="1" customWidth="1"/>
    <col min="7702" max="7708" width="13.19921875" style="14" bestFit="1" customWidth="1"/>
    <col min="7709" max="7714" width="12.19921875" style="14" bestFit="1" customWidth="1"/>
    <col min="7715" max="7716" width="12.69921875" style="14" bestFit="1" customWidth="1"/>
    <col min="7717" max="7717" width="12.19921875" style="14" bestFit="1" customWidth="1"/>
    <col min="7718" max="7719" width="12.69921875" style="14" bestFit="1" customWidth="1"/>
    <col min="7720" max="7937" width="8.19921875" style="14"/>
    <col min="7938" max="7938" width="31.69921875" style="14" customWidth="1"/>
    <col min="7939" max="7939" width="8.59765625" style="14" customWidth="1"/>
    <col min="7940" max="7940" width="12.19921875" style="14" customWidth="1"/>
    <col min="7941" max="7941" width="16.5" style="14" customWidth="1"/>
    <col min="7942" max="7942" width="0" style="14" hidden="1" customWidth="1"/>
    <col min="7943" max="7944" width="12.69921875" style="14" bestFit="1" customWidth="1"/>
    <col min="7945" max="7946" width="12.19921875" style="14" bestFit="1" customWidth="1"/>
    <col min="7947" max="7947" width="12.19921875" style="14" customWidth="1"/>
    <col min="7948" max="7957" width="12.19921875" style="14" bestFit="1" customWidth="1"/>
    <col min="7958" max="7964" width="13.19921875" style="14" bestFit="1" customWidth="1"/>
    <col min="7965" max="7970" width="12.19921875" style="14" bestFit="1" customWidth="1"/>
    <col min="7971" max="7972" width="12.69921875" style="14" bestFit="1" customWidth="1"/>
    <col min="7973" max="7973" width="12.19921875" style="14" bestFit="1" customWidth="1"/>
    <col min="7974" max="7975" width="12.69921875" style="14" bestFit="1" customWidth="1"/>
    <col min="7976" max="8193" width="8.19921875" style="14"/>
    <col min="8194" max="8194" width="31.69921875" style="14" customWidth="1"/>
    <col min="8195" max="8195" width="8.59765625" style="14" customWidth="1"/>
    <col min="8196" max="8196" width="12.19921875" style="14" customWidth="1"/>
    <col min="8197" max="8197" width="16.5" style="14" customWidth="1"/>
    <col min="8198" max="8198" width="0" style="14" hidden="1" customWidth="1"/>
    <col min="8199" max="8200" width="12.69921875" style="14" bestFit="1" customWidth="1"/>
    <col min="8201" max="8202" width="12.19921875" style="14" bestFit="1" customWidth="1"/>
    <col min="8203" max="8203" width="12.19921875" style="14" customWidth="1"/>
    <col min="8204" max="8213" width="12.19921875" style="14" bestFit="1" customWidth="1"/>
    <col min="8214" max="8220" width="13.19921875" style="14" bestFit="1" customWidth="1"/>
    <col min="8221" max="8226" width="12.19921875" style="14" bestFit="1" customWidth="1"/>
    <col min="8227" max="8228" width="12.69921875" style="14" bestFit="1" customWidth="1"/>
    <col min="8229" max="8229" width="12.19921875" style="14" bestFit="1" customWidth="1"/>
    <col min="8230" max="8231" width="12.69921875" style="14" bestFit="1" customWidth="1"/>
    <col min="8232" max="8449" width="8.19921875" style="14"/>
    <col min="8450" max="8450" width="31.69921875" style="14" customWidth="1"/>
    <col min="8451" max="8451" width="8.59765625" style="14" customWidth="1"/>
    <col min="8452" max="8452" width="12.19921875" style="14" customWidth="1"/>
    <col min="8453" max="8453" width="16.5" style="14" customWidth="1"/>
    <col min="8454" max="8454" width="0" style="14" hidden="1" customWidth="1"/>
    <col min="8455" max="8456" width="12.69921875" style="14" bestFit="1" customWidth="1"/>
    <col min="8457" max="8458" width="12.19921875" style="14" bestFit="1" customWidth="1"/>
    <col min="8459" max="8459" width="12.19921875" style="14" customWidth="1"/>
    <col min="8460" max="8469" width="12.19921875" style="14" bestFit="1" customWidth="1"/>
    <col min="8470" max="8476" width="13.19921875" style="14" bestFit="1" customWidth="1"/>
    <col min="8477" max="8482" width="12.19921875" style="14" bestFit="1" customWidth="1"/>
    <col min="8483" max="8484" width="12.69921875" style="14" bestFit="1" customWidth="1"/>
    <col min="8485" max="8485" width="12.19921875" style="14" bestFit="1" customWidth="1"/>
    <col min="8486" max="8487" width="12.69921875" style="14" bestFit="1" customWidth="1"/>
    <col min="8488" max="8705" width="8.19921875" style="14"/>
    <col min="8706" max="8706" width="31.69921875" style="14" customWidth="1"/>
    <col min="8707" max="8707" width="8.59765625" style="14" customWidth="1"/>
    <col min="8708" max="8708" width="12.19921875" style="14" customWidth="1"/>
    <col min="8709" max="8709" width="16.5" style="14" customWidth="1"/>
    <col min="8710" max="8710" width="0" style="14" hidden="1" customWidth="1"/>
    <col min="8711" max="8712" width="12.69921875" style="14" bestFit="1" customWidth="1"/>
    <col min="8713" max="8714" width="12.19921875" style="14" bestFit="1" customWidth="1"/>
    <col min="8715" max="8715" width="12.19921875" style="14" customWidth="1"/>
    <col min="8716" max="8725" width="12.19921875" style="14" bestFit="1" customWidth="1"/>
    <col min="8726" max="8732" width="13.19921875" style="14" bestFit="1" customWidth="1"/>
    <col min="8733" max="8738" width="12.19921875" style="14" bestFit="1" customWidth="1"/>
    <col min="8739" max="8740" width="12.69921875" style="14" bestFit="1" customWidth="1"/>
    <col min="8741" max="8741" width="12.19921875" style="14" bestFit="1" customWidth="1"/>
    <col min="8742" max="8743" width="12.69921875" style="14" bestFit="1" customWidth="1"/>
    <col min="8744" max="8961" width="8.19921875" style="14"/>
    <col min="8962" max="8962" width="31.69921875" style="14" customWidth="1"/>
    <col min="8963" max="8963" width="8.59765625" style="14" customWidth="1"/>
    <col min="8964" max="8964" width="12.19921875" style="14" customWidth="1"/>
    <col min="8965" max="8965" width="16.5" style="14" customWidth="1"/>
    <col min="8966" max="8966" width="0" style="14" hidden="1" customWidth="1"/>
    <col min="8967" max="8968" width="12.69921875" style="14" bestFit="1" customWidth="1"/>
    <col min="8969" max="8970" width="12.19921875" style="14" bestFit="1" customWidth="1"/>
    <col min="8971" max="8971" width="12.19921875" style="14" customWidth="1"/>
    <col min="8972" max="8981" width="12.19921875" style="14" bestFit="1" customWidth="1"/>
    <col min="8982" max="8988" width="13.19921875" style="14" bestFit="1" customWidth="1"/>
    <col min="8989" max="8994" width="12.19921875" style="14" bestFit="1" customWidth="1"/>
    <col min="8995" max="8996" width="12.69921875" style="14" bestFit="1" customWidth="1"/>
    <col min="8997" max="8997" width="12.19921875" style="14" bestFit="1" customWidth="1"/>
    <col min="8998" max="8999" width="12.69921875" style="14" bestFit="1" customWidth="1"/>
    <col min="9000" max="9217" width="8.19921875" style="14"/>
    <col min="9218" max="9218" width="31.69921875" style="14" customWidth="1"/>
    <col min="9219" max="9219" width="8.59765625" style="14" customWidth="1"/>
    <col min="9220" max="9220" width="12.19921875" style="14" customWidth="1"/>
    <col min="9221" max="9221" width="16.5" style="14" customWidth="1"/>
    <col min="9222" max="9222" width="0" style="14" hidden="1" customWidth="1"/>
    <col min="9223" max="9224" width="12.69921875" style="14" bestFit="1" customWidth="1"/>
    <col min="9225" max="9226" width="12.19921875" style="14" bestFit="1" customWidth="1"/>
    <col min="9227" max="9227" width="12.19921875" style="14" customWidth="1"/>
    <col min="9228" max="9237" width="12.19921875" style="14" bestFit="1" customWidth="1"/>
    <col min="9238" max="9244" width="13.19921875" style="14" bestFit="1" customWidth="1"/>
    <col min="9245" max="9250" width="12.19921875" style="14" bestFit="1" customWidth="1"/>
    <col min="9251" max="9252" width="12.69921875" style="14" bestFit="1" customWidth="1"/>
    <col min="9253" max="9253" width="12.19921875" style="14" bestFit="1" customWidth="1"/>
    <col min="9254" max="9255" width="12.69921875" style="14" bestFit="1" customWidth="1"/>
    <col min="9256" max="9473" width="8.19921875" style="14"/>
    <col min="9474" max="9474" width="31.69921875" style="14" customWidth="1"/>
    <col min="9475" max="9475" width="8.59765625" style="14" customWidth="1"/>
    <col min="9476" max="9476" width="12.19921875" style="14" customWidth="1"/>
    <col min="9477" max="9477" width="16.5" style="14" customWidth="1"/>
    <col min="9478" max="9478" width="0" style="14" hidden="1" customWidth="1"/>
    <col min="9479" max="9480" width="12.69921875" style="14" bestFit="1" customWidth="1"/>
    <col min="9481" max="9482" width="12.19921875" style="14" bestFit="1" customWidth="1"/>
    <col min="9483" max="9483" width="12.19921875" style="14" customWidth="1"/>
    <col min="9484" max="9493" width="12.19921875" style="14" bestFit="1" customWidth="1"/>
    <col min="9494" max="9500" width="13.19921875" style="14" bestFit="1" customWidth="1"/>
    <col min="9501" max="9506" width="12.19921875" style="14" bestFit="1" customWidth="1"/>
    <col min="9507" max="9508" width="12.69921875" style="14" bestFit="1" customWidth="1"/>
    <col min="9509" max="9509" width="12.19921875" style="14" bestFit="1" customWidth="1"/>
    <col min="9510" max="9511" width="12.69921875" style="14" bestFit="1" customWidth="1"/>
    <col min="9512" max="9729" width="8.19921875" style="14"/>
    <col min="9730" max="9730" width="31.69921875" style="14" customWidth="1"/>
    <col min="9731" max="9731" width="8.59765625" style="14" customWidth="1"/>
    <col min="9732" max="9732" width="12.19921875" style="14" customWidth="1"/>
    <col min="9733" max="9733" width="16.5" style="14" customWidth="1"/>
    <col min="9734" max="9734" width="0" style="14" hidden="1" customWidth="1"/>
    <col min="9735" max="9736" width="12.69921875" style="14" bestFit="1" customWidth="1"/>
    <col min="9737" max="9738" width="12.19921875" style="14" bestFit="1" customWidth="1"/>
    <col min="9739" max="9739" width="12.19921875" style="14" customWidth="1"/>
    <col min="9740" max="9749" width="12.19921875" style="14" bestFit="1" customWidth="1"/>
    <col min="9750" max="9756" width="13.19921875" style="14" bestFit="1" customWidth="1"/>
    <col min="9757" max="9762" width="12.19921875" style="14" bestFit="1" customWidth="1"/>
    <col min="9763" max="9764" width="12.69921875" style="14" bestFit="1" customWidth="1"/>
    <col min="9765" max="9765" width="12.19921875" style="14" bestFit="1" customWidth="1"/>
    <col min="9766" max="9767" width="12.69921875" style="14" bestFit="1" customWidth="1"/>
    <col min="9768" max="9985" width="8.19921875" style="14"/>
    <col min="9986" max="9986" width="31.69921875" style="14" customWidth="1"/>
    <col min="9987" max="9987" width="8.59765625" style="14" customWidth="1"/>
    <col min="9988" max="9988" width="12.19921875" style="14" customWidth="1"/>
    <col min="9989" max="9989" width="16.5" style="14" customWidth="1"/>
    <col min="9990" max="9990" width="0" style="14" hidden="1" customWidth="1"/>
    <col min="9991" max="9992" width="12.69921875" style="14" bestFit="1" customWidth="1"/>
    <col min="9993" max="9994" width="12.19921875" style="14" bestFit="1" customWidth="1"/>
    <col min="9995" max="9995" width="12.19921875" style="14" customWidth="1"/>
    <col min="9996" max="10005" width="12.19921875" style="14" bestFit="1" customWidth="1"/>
    <col min="10006" max="10012" width="13.19921875" style="14" bestFit="1" customWidth="1"/>
    <col min="10013" max="10018" width="12.19921875" style="14" bestFit="1" customWidth="1"/>
    <col min="10019" max="10020" width="12.69921875" style="14" bestFit="1" customWidth="1"/>
    <col min="10021" max="10021" width="12.19921875" style="14" bestFit="1" customWidth="1"/>
    <col min="10022" max="10023" width="12.69921875" style="14" bestFit="1" customWidth="1"/>
    <col min="10024" max="10241" width="8.19921875" style="14"/>
    <col min="10242" max="10242" width="31.69921875" style="14" customWidth="1"/>
    <col min="10243" max="10243" width="8.59765625" style="14" customWidth="1"/>
    <col min="10244" max="10244" width="12.19921875" style="14" customWidth="1"/>
    <col min="10245" max="10245" width="16.5" style="14" customWidth="1"/>
    <col min="10246" max="10246" width="0" style="14" hidden="1" customWidth="1"/>
    <col min="10247" max="10248" width="12.69921875" style="14" bestFit="1" customWidth="1"/>
    <col min="10249" max="10250" width="12.19921875" style="14" bestFit="1" customWidth="1"/>
    <col min="10251" max="10251" width="12.19921875" style="14" customWidth="1"/>
    <col min="10252" max="10261" width="12.19921875" style="14" bestFit="1" customWidth="1"/>
    <col min="10262" max="10268" width="13.19921875" style="14" bestFit="1" customWidth="1"/>
    <col min="10269" max="10274" width="12.19921875" style="14" bestFit="1" customWidth="1"/>
    <col min="10275" max="10276" width="12.69921875" style="14" bestFit="1" customWidth="1"/>
    <col min="10277" max="10277" width="12.19921875" style="14" bestFit="1" customWidth="1"/>
    <col min="10278" max="10279" width="12.69921875" style="14" bestFit="1" customWidth="1"/>
    <col min="10280" max="10497" width="8.19921875" style="14"/>
    <col min="10498" max="10498" width="31.69921875" style="14" customWidth="1"/>
    <col min="10499" max="10499" width="8.59765625" style="14" customWidth="1"/>
    <col min="10500" max="10500" width="12.19921875" style="14" customWidth="1"/>
    <col min="10501" max="10501" width="16.5" style="14" customWidth="1"/>
    <col min="10502" max="10502" width="0" style="14" hidden="1" customWidth="1"/>
    <col min="10503" max="10504" width="12.69921875" style="14" bestFit="1" customWidth="1"/>
    <col min="10505" max="10506" width="12.19921875" style="14" bestFit="1" customWidth="1"/>
    <col min="10507" max="10507" width="12.19921875" style="14" customWidth="1"/>
    <col min="10508" max="10517" width="12.19921875" style="14" bestFit="1" customWidth="1"/>
    <col min="10518" max="10524" width="13.19921875" style="14" bestFit="1" customWidth="1"/>
    <col min="10525" max="10530" width="12.19921875" style="14" bestFit="1" customWidth="1"/>
    <col min="10531" max="10532" width="12.69921875" style="14" bestFit="1" customWidth="1"/>
    <col min="10533" max="10533" width="12.19921875" style="14" bestFit="1" customWidth="1"/>
    <col min="10534" max="10535" width="12.69921875" style="14" bestFit="1" customWidth="1"/>
    <col min="10536" max="10753" width="8.19921875" style="14"/>
    <col min="10754" max="10754" width="31.69921875" style="14" customWidth="1"/>
    <col min="10755" max="10755" width="8.59765625" style="14" customWidth="1"/>
    <col min="10756" max="10756" width="12.19921875" style="14" customWidth="1"/>
    <col min="10757" max="10757" width="16.5" style="14" customWidth="1"/>
    <col min="10758" max="10758" width="0" style="14" hidden="1" customWidth="1"/>
    <col min="10759" max="10760" width="12.69921875" style="14" bestFit="1" customWidth="1"/>
    <col min="10761" max="10762" width="12.19921875" style="14" bestFit="1" customWidth="1"/>
    <col min="10763" max="10763" width="12.19921875" style="14" customWidth="1"/>
    <col min="10764" max="10773" width="12.19921875" style="14" bestFit="1" customWidth="1"/>
    <col min="10774" max="10780" width="13.19921875" style="14" bestFit="1" customWidth="1"/>
    <col min="10781" max="10786" width="12.19921875" style="14" bestFit="1" customWidth="1"/>
    <col min="10787" max="10788" width="12.69921875" style="14" bestFit="1" customWidth="1"/>
    <col min="10789" max="10789" width="12.19921875" style="14" bestFit="1" customWidth="1"/>
    <col min="10790" max="10791" width="12.69921875" style="14" bestFit="1" customWidth="1"/>
    <col min="10792" max="11009" width="8.19921875" style="14"/>
    <col min="11010" max="11010" width="31.69921875" style="14" customWidth="1"/>
    <col min="11011" max="11011" width="8.59765625" style="14" customWidth="1"/>
    <col min="11012" max="11012" width="12.19921875" style="14" customWidth="1"/>
    <col min="11013" max="11013" width="16.5" style="14" customWidth="1"/>
    <col min="11014" max="11014" width="0" style="14" hidden="1" customWidth="1"/>
    <col min="11015" max="11016" width="12.69921875" style="14" bestFit="1" customWidth="1"/>
    <col min="11017" max="11018" width="12.19921875" style="14" bestFit="1" customWidth="1"/>
    <col min="11019" max="11019" width="12.19921875" style="14" customWidth="1"/>
    <col min="11020" max="11029" width="12.19921875" style="14" bestFit="1" customWidth="1"/>
    <col min="11030" max="11036" width="13.19921875" style="14" bestFit="1" customWidth="1"/>
    <col min="11037" max="11042" width="12.19921875" style="14" bestFit="1" customWidth="1"/>
    <col min="11043" max="11044" width="12.69921875" style="14" bestFit="1" customWidth="1"/>
    <col min="11045" max="11045" width="12.19921875" style="14" bestFit="1" customWidth="1"/>
    <col min="11046" max="11047" width="12.69921875" style="14" bestFit="1" customWidth="1"/>
    <col min="11048" max="11265" width="8.19921875" style="14"/>
    <col min="11266" max="11266" width="31.69921875" style="14" customWidth="1"/>
    <col min="11267" max="11267" width="8.59765625" style="14" customWidth="1"/>
    <col min="11268" max="11268" width="12.19921875" style="14" customWidth="1"/>
    <col min="11269" max="11269" width="16.5" style="14" customWidth="1"/>
    <col min="11270" max="11270" width="0" style="14" hidden="1" customWidth="1"/>
    <col min="11271" max="11272" width="12.69921875" style="14" bestFit="1" customWidth="1"/>
    <col min="11273" max="11274" width="12.19921875" style="14" bestFit="1" customWidth="1"/>
    <col min="11275" max="11275" width="12.19921875" style="14" customWidth="1"/>
    <col min="11276" max="11285" width="12.19921875" style="14" bestFit="1" customWidth="1"/>
    <col min="11286" max="11292" width="13.19921875" style="14" bestFit="1" customWidth="1"/>
    <col min="11293" max="11298" width="12.19921875" style="14" bestFit="1" customWidth="1"/>
    <col min="11299" max="11300" width="12.69921875" style="14" bestFit="1" customWidth="1"/>
    <col min="11301" max="11301" width="12.19921875" style="14" bestFit="1" customWidth="1"/>
    <col min="11302" max="11303" width="12.69921875" style="14" bestFit="1" customWidth="1"/>
    <col min="11304" max="11521" width="8.19921875" style="14"/>
    <col min="11522" max="11522" width="31.69921875" style="14" customWidth="1"/>
    <col min="11523" max="11523" width="8.59765625" style="14" customWidth="1"/>
    <col min="11524" max="11524" width="12.19921875" style="14" customWidth="1"/>
    <col min="11525" max="11525" width="16.5" style="14" customWidth="1"/>
    <col min="11526" max="11526" width="0" style="14" hidden="1" customWidth="1"/>
    <col min="11527" max="11528" width="12.69921875" style="14" bestFit="1" customWidth="1"/>
    <col min="11529" max="11530" width="12.19921875" style="14" bestFit="1" customWidth="1"/>
    <col min="11531" max="11531" width="12.19921875" style="14" customWidth="1"/>
    <col min="11532" max="11541" width="12.19921875" style="14" bestFit="1" customWidth="1"/>
    <col min="11542" max="11548" width="13.19921875" style="14" bestFit="1" customWidth="1"/>
    <col min="11549" max="11554" width="12.19921875" style="14" bestFit="1" customWidth="1"/>
    <col min="11555" max="11556" width="12.69921875" style="14" bestFit="1" customWidth="1"/>
    <col min="11557" max="11557" width="12.19921875" style="14" bestFit="1" customWidth="1"/>
    <col min="11558" max="11559" width="12.69921875" style="14" bestFit="1" customWidth="1"/>
    <col min="11560" max="11777" width="8.19921875" style="14"/>
    <col min="11778" max="11778" width="31.69921875" style="14" customWidth="1"/>
    <col min="11779" max="11779" width="8.59765625" style="14" customWidth="1"/>
    <col min="11780" max="11780" width="12.19921875" style="14" customWidth="1"/>
    <col min="11781" max="11781" width="16.5" style="14" customWidth="1"/>
    <col min="11782" max="11782" width="0" style="14" hidden="1" customWidth="1"/>
    <col min="11783" max="11784" width="12.69921875" style="14" bestFit="1" customWidth="1"/>
    <col min="11785" max="11786" width="12.19921875" style="14" bestFit="1" customWidth="1"/>
    <col min="11787" max="11787" width="12.19921875" style="14" customWidth="1"/>
    <col min="11788" max="11797" width="12.19921875" style="14" bestFit="1" customWidth="1"/>
    <col min="11798" max="11804" width="13.19921875" style="14" bestFit="1" customWidth="1"/>
    <col min="11805" max="11810" width="12.19921875" style="14" bestFit="1" customWidth="1"/>
    <col min="11811" max="11812" width="12.69921875" style="14" bestFit="1" customWidth="1"/>
    <col min="11813" max="11813" width="12.19921875" style="14" bestFit="1" customWidth="1"/>
    <col min="11814" max="11815" width="12.69921875" style="14" bestFit="1" customWidth="1"/>
    <col min="11816" max="12033" width="8.19921875" style="14"/>
    <col min="12034" max="12034" width="31.69921875" style="14" customWidth="1"/>
    <col min="12035" max="12035" width="8.59765625" style="14" customWidth="1"/>
    <col min="12036" max="12036" width="12.19921875" style="14" customWidth="1"/>
    <col min="12037" max="12037" width="16.5" style="14" customWidth="1"/>
    <col min="12038" max="12038" width="0" style="14" hidden="1" customWidth="1"/>
    <col min="12039" max="12040" width="12.69921875" style="14" bestFit="1" customWidth="1"/>
    <col min="12041" max="12042" width="12.19921875" style="14" bestFit="1" customWidth="1"/>
    <col min="12043" max="12043" width="12.19921875" style="14" customWidth="1"/>
    <col min="12044" max="12053" width="12.19921875" style="14" bestFit="1" customWidth="1"/>
    <col min="12054" max="12060" width="13.19921875" style="14" bestFit="1" customWidth="1"/>
    <col min="12061" max="12066" width="12.19921875" style="14" bestFit="1" customWidth="1"/>
    <col min="12067" max="12068" width="12.69921875" style="14" bestFit="1" customWidth="1"/>
    <col min="12069" max="12069" width="12.19921875" style="14" bestFit="1" customWidth="1"/>
    <col min="12070" max="12071" width="12.69921875" style="14" bestFit="1" customWidth="1"/>
    <col min="12072" max="12289" width="8.19921875" style="14"/>
    <col min="12290" max="12290" width="31.69921875" style="14" customWidth="1"/>
    <col min="12291" max="12291" width="8.59765625" style="14" customWidth="1"/>
    <col min="12292" max="12292" width="12.19921875" style="14" customWidth="1"/>
    <col min="12293" max="12293" width="16.5" style="14" customWidth="1"/>
    <col min="12294" max="12294" width="0" style="14" hidden="1" customWidth="1"/>
    <col min="12295" max="12296" width="12.69921875" style="14" bestFit="1" customWidth="1"/>
    <col min="12297" max="12298" width="12.19921875" style="14" bestFit="1" customWidth="1"/>
    <col min="12299" max="12299" width="12.19921875" style="14" customWidth="1"/>
    <col min="12300" max="12309" width="12.19921875" style="14" bestFit="1" customWidth="1"/>
    <col min="12310" max="12316" width="13.19921875" style="14" bestFit="1" customWidth="1"/>
    <col min="12317" max="12322" width="12.19921875" style="14" bestFit="1" customWidth="1"/>
    <col min="12323" max="12324" width="12.69921875" style="14" bestFit="1" customWidth="1"/>
    <col min="12325" max="12325" width="12.19921875" style="14" bestFit="1" customWidth="1"/>
    <col min="12326" max="12327" width="12.69921875" style="14" bestFit="1" customWidth="1"/>
    <col min="12328" max="12545" width="8.19921875" style="14"/>
    <col min="12546" max="12546" width="31.69921875" style="14" customWidth="1"/>
    <col min="12547" max="12547" width="8.59765625" style="14" customWidth="1"/>
    <col min="12548" max="12548" width="12.19921875" style="14" customWidth="1"/>
    <col min="12549" max="12549" width="16.5" style="14" customWidth="1"/>
    <col min="12550" max="12550" width="0" style="14" hidden="1" customWidth="1"/>
    <col min="12551" max="12552" width="12.69921875" style="14" bestFit="1" customWidth="1"/>
    <col min="12553" max="12554" width="12.19921875" style="14" bestFit="1" customWidth="1"/>
    <col min="12555" max="12555" width="12.19921875" style="14" customWidth="1"/>
    <col min="12556" max="12565" width="12.19921875" style="14" bestFit="1" customWidth="1"/>
    <col min="12566" max="12572" width="13.19921875" style="14" bestFit="1" customWidth="1"/>
    <col min="12573" max="12578" width="12.19921875" style="14" bestFit="1" customWidth="1"/>
    <col min="12579" max="12580" width="12.69921875" style="14" bestFit="1" customWidth="1"/>
    <col min="12581" max="12581" width="12.19921875" style="14" bestFit="1" customWidth="1"/>
    <col min="12582" max="12583" width="12.69921875" style="14" bestFit="1" customWidth="1"/>
    <col min="12584" max="12801" width="8.19921875" style="14"/>
    <col min="12802" max="12802" width="31.69921875" style="14" customWidth="1"/>
    <col min="12803" max="12803" width="8.59765625" style="14" customWidth="1"/>
    <col min="12804" max="12804" width="12.19921875" style="14" customWidth="1"/>
    <col min="12805" max="12805" width="16.5" style="14" customWidth="1"/>
    <col min="12806" max="12806" width="0" style="14" hidden="1" customWidth="1"/>
    <col min="12807" max="12808" width="12.69921875" style="14" bestFit="1" customWidth="1"/>
    <col min="12809" max="12810" width="12.19921875" style="14" bestFit="1" customWidth="1"/>
    <col min="12811" max="12811" width="12.19921875" style="14" customWidth="1"/>
    <col min="12812" max="12821" width="12.19921875" style="14" bestFit="1" customWidth="1"/>
    <col min="12822" max="12828" width="13.19921875" style="14" bestFit="1" customWidth="1"/>
    <col min="12829" max="12834" width="12.19921875" style="14" bestFit="1" customWidth="1"/>
    <col min="12835" max="12836" width="12.69921875" style="14" bestFit="1" customWidth="1"/>
    <col min="12837" max="12837" width="12.19921875" style="14" bestFit="1" customWidth="1"/>
    <col min="12838" max="12839" width="12.69921875" style="14" bestFit="1" customWidth="1"/>
    <col min="12840" max="13057" width="8.19921875" style="14"/>
    <col min="13058" max="13058" width="31.69921875" style="14" customWidth="1"/>
    <col min="13059" max="13059" width="8.59765625" style="14" customWidth="1"/>
    <col min="13060" max="13060" width="12.19921875" style="14" customWidth="1"/>
    <col min="13061" max="13061" width="16.5" style="14" customWidth="1"/>
    <col min="13062" max="13062" width="0" style="14" hidden="1" customWidth="1"/>
    <col min="13063" max="13064" width="12.69921875" style="14" bestFit="1" customWidth="1"/>
    <col min="13065" max="13066" width="12.19921875" style="14" bestFit="1" customWidth="1"/>
    <col min="13067" max="13067" width="12.19921875" style="14" customWidth="1"/>
    <col min="13068" max="13077" width="12.19921875" style="14" bestFit="1" customWidth="1"/>
    <col min="13078" max="13084" width="13.19921875" style="14" bestFit="1" customWidth="1"/>
    <col min="13085" max="13090" width="12.19921875" style="14" bestFit="1" customWidth="1"/>
    <col min="13091" max="13092" width="12.69921875" style="14" bestFit="1" customWidth="1"/>
    <col min="13093" max="13093" width="12.19921875" style="14" bestFit="1" customWidth="1"/>
    <col min="13094" max="13095" width="12.69921875" style="14" bestFit="1" customWidth="1"/>
    <col min="13096" max="13313" width="8.19921875" style="14"/>
    <col min="13314" max="13314" width="31.69921875" style="14" customWidth="1"/>
    <col min="13315" max="13315" width="8.59765625" style="14" customWidth="1"/>
    <col min="13316" max="13316" width="12.19921875" style="14" customWidth="1"/>
    <col min="13317" max="13317" width="16.5" style="14" customWidth="1"/>
    <col min="13318" max="13318" width="0" style="14" hidden="1" customWidth="1"/>
    <col min="13319" max="13320" width="12.69921875" style="14" bestFit="1" customWidth="1"/>
    <col min="13321" max="13322" width="12.19921875" style="14" bestFit="1" customWidth="1"/>
    <col min="13323" max="13323" width="12.19921875" style="14" customWidth="1"/>
    <col min="13324" max="13333" width="12.19921875" style="14" bestFit="1" customWidth="1"/>
    <col min="13334" max="13340" width="13.19921875" style="14" bestFit="1" customWidth="1"/>
    <col min="13341" max="13346" width="12.19921875" style="14" bestFit="1" customWidth="1"/>
    <col min="13347" max="13348" width="12.69921875" style="14" bestFit="1" customWidth="1"/>
    <col min="13349" max="13349" width="12.19921875" style="14" bestFit="1" customWidth="1"/>
    <col min="13350" max="13351" width="12.69921875" style="14" bestFit="1" customWidth="1"/>
    <col min="13352" max="13569" width="8.19921875" style="14"/>
    <col min="13570" max="13570" width="31.69921875" style="14" customWidth="1"/>
    <col min="13571" max="13571" width="8.59765625" style="14" customWidth="1"/>
    <col min="13572" max="13572" width="12.19921875" style="14" customWidth="1"/>
    <col min="13573" max="13573" width="16.5" style="14" customWidth="1"/>
    <col min="13574" max="13574" width="0" style="14" hidden="1" customWidth="1"/>
    <col min="13575" max="13576" width="12.69921875" style="14" bestFit="1" customWidth="1"/>
    <col min="13577" max="13578" width="12.19921875" style="14" bestFit="1" customWidth="1"/>
    <col min="13579" max="13579" width="12.19921875" style="14" customWidth="1"/>
    <col min="13580" max="13589" width="12.19921875" style="14" bestFit="1" customWidth="1"/>
    <col min="13590" max="13596" width="13.19921875" style="14" bestFit="1" customWidth="1"/>
    <col min="13597" max="13602" width="12.19921875" style="14" bestFit="1" customWidth="1"/>
    <col min="13603" max="13604" width="12.69921875" style="14" bestFit="1" customWidth="1"/>
    <col min="13605" max="13605" width="12.19921875" style="14" bestFit="1" customWidth="1"/>
    <col min="13606" max="13607" width="12.69921875" style="14" bestFit="1" customWidth="1"/>
    <col min="13608" max="13825" width="8.19921875" style="14"/>
    <col min="13826" max="13826" width="31.69921875" style="14" customWidth="1"/>
    <col min="13827" max="13827" width="8.59765625" style="14" customWidth="1"/>
    <col min="13828" max="13828" width="12.19921875" style="14" customWidth="1"/>
    <col min="13829" max="13829" width="16.5" style="14" customWidth="1"/>
    <col min="13830" max="13830" width="0" style="14" hidden="1" customWidth="1"/>
    <col min="13831" max="13832" width="12.69921875" style="14" bestFit="1" customWidth="1"/>
    <col min="13833" max="13834" width="12.19921875" style="14" bestFit="1" customWidth="1"/>
    <col min="13835" max="13835" width="12.19921875" style="14" customWidth="1"/>
    <col min="13836" max="13845" width="12.19921875" style="14" bestFit="1" customWidth="1"/>
    <col min="13846" max="13852" width="13.19921875" style="14" bestFit="1" customWidth="1"/>
    <col min="13853" max="13858" width="12.19921875" style="14" bestFit="1" customWidth="1"/>
    <col min="13859" max="13860" width="12.69921875" style="14" bestFit="1" customWidth="1"/>
    <col min="13861" max="13861" width="12.19921875" style="14" bestFit="1" customWidth="1"/>
    <col min="13862" max="13863" width="12.69921875" style="14" bestFit="1" customWidth="1"/>
    <col min="13864" max="14081" width="8.19921875" style="14"/>
    <col min="14082" max="14082" width="31.69921875" style="14" customWidth="1"/>
    <col min="14083" max="14083" width="8.59765625" style="14" customWidth="1"/>
    <col min="14084" max="14084" width="12.19921875" style="14" customWidth="1"/>
    <col min="14085" max="14085" width="16.5" style="14" customWidth="1"/>
    <col min="14086" max="14086" width="0" style="14" hidden="1" customWidth="1"/>
    <col min="14087" max="14088" width="12.69921875" style="14" bestFit="1" customWidth="1"/>
    <col min="14089" max="14090" width="12.19921875" style="14" bestFit="1" customWidth="1"/>
    <col min="14091" max="14091" width="12.19921875" style="14" customWidth="1"/>
    <col min="14092" max="14101" width="12.19921875" style="14" bestFit="1" customWidth="1"/>
    <col min="14102" max="14108" width="13.19921875" style="14" bestFit="1" customWidth="1"/>
    <col min="14109" max="14114" width="12.19921875" style="14" bestFit="1" customWidth="1"/>
    <col min="14115" max="14116" width="12.69921875" style="14" bestFit="1" customWidth="1"/>
    <col min="14117" max="14117" width="12.19921875" style="14" bestFit="1" customWidth="1"/>
    <col min="14118" max="14119" width="12.69921875" style="14" bestFit="1" customWidth="1"/>
    <col min="14120" max="14337" width="8.19921875" style="14"/>
    <col min="14338" max="14338" width="31.69921875" style="14" customWidth="1"/>
    <col min="14339" max="14339" width="8.59765625" style="14" customWidth="1"/>
    <col min="14340" max="14340" width="12.19921875" style="14" customWidth="1"/>
    <col min="14341" max="14341" width="16.5" style="14" customWidth="1"/>
    <col min="14342" max="14342" width="0" style="14" hidden="1" customWidth="1"/>
    <col min="14343" max="14344" width="12.69921875" style="14" bestFit="1" customWidth="1"/>
    <col min="14345" max="14346" width="12.19921875" style="14" bestFit="1" customWidth="1"/>
    <col min="14347" max="14347" width="12.19921875" style="14" customWidth="1"/>
    <col min="14348" max="14357" width="12.19921875" style="14" bestFit="1" customWidth="1"/>
    <col min="14358" max="14364" width="13.19921875" style="14" bestFit="1" customWidth="1"/>
    <col min="14365" max="14370" width="12.19921875" style="14" bestFit="1" customWidth="1"/>
    <col min="14371" max="14372" width="12.69921875" style="14" bestFit="1" customWidth="1"/>
    <col min="14373" max="14373" width="12.19921875" style="14" bestFit="1" customWidth="1"/>
    <col min="14374" max="14375" width="12.69921875" style="14" bestFit="1" customWidth="1"/>
    <col min="14376" max="14593" width="8.19921875" style="14"/>
    <col min="14594" max="14594" width="31.69921875" style="14" customWidth="1"/>
    <col min="14595" max="14595" width="8.59765625" style="14" customWidth="1"/>
    <col min="14596" max="14596" width="12.19921875" style="14" customWidth="1"/>
    <col min="14597" max="14597" width="16.5" style="14" customWidth="1"/>
    <col min="14598" max="14598" width="0" style="14" hidden="1" customWidth="1"/>
    <col min="14599" max="14600" width="12.69921875" style="14" bestFit="1" customWidth="1"/>
    <col min="14601" max="14602" width="12.19921875" style="14" bestFit="1" customWidth="1"/>
    <col min="14603" max="14603" width="12.19921875" style="14" customWidth="1"/>
    <col min="14604" max="14613" width="12.19921875" style="14" bestFit="1" customWidth="1"/>
    <col min="14614" max="14620" width="13.19921875" style="14" bestFit="1" customWidth="1"/>
    <col min="14621" max="14626" width="12.19921875" style="14" bestFit="1" customWidth="1"/>
    <col min="14627" max="14628" width="12.69921875" style="14" bestFit="1" customWidth="1"/>
    <col min="14629" max="14629" width="12.19921875" style="14" bestFit="1" customWidth="1"/>
    <col min="14630" max="14631" width="12.69921875" style="14" bestFit="1" customWidth="1"/>
    <col min="14632" max="14849" width="8.19921875" style="14"/>
    <col min="14850" max="14850" width="31.69921875" style="14" customWidth="1"/>
    <col min="14851" max="14851" width="8.59765625" style="14" customWidth="1"/>
    <col min="14852" max="14852" width="12.19921875" style="14" customWidth="1"/>
    <col min="14853" max="14853" width="16.5" style="14" customWidth="1"/>
    <col min="14854" max="14854" width="0" style="14" hidden="1" customWidth="1"/>
    <col min="14855" max="14856" width="12.69921875" style="14" bestFit="1" customWidth="1"/>
    <col min="14857" max="14858" width="12.19921875" style="14" bestFit="1" customWidth="1"/>
    <col min="14859" max="14859" width="12.19921875" style="14" customWidth="1"/>
    <col min="14860" max="14869" width="12.19921875" style="14" bestFit="1" customWidth="1"/>
    <col min="14870" max="14876" width="13.19921875" style="14" bestFit="1" customWidth="1"/>
    <col min="14877" max="14882" width="12.19921875" style="14" bestFit="1" customWidth="1"/>
    <col min="14883" max="14884" width="12.69921875" style="14" bestFit="1" customWidth="1"/>
    <col min="14885" max="14885" width="12.19921875" style="14" bestFit="1" customWidth="1"/>
    <col min="14886" max="14887" width="12.69921875" style="14" bestFit="1" customWidth="1"/>
    <col min="14888" max="15105" width="8.19921875" style="14"/>
    <col min="15106" max="15106" width="31.69921875" style="14" customWidth="1"/>
    <col min="15107" max="15107" width="8.59765625" style="14" customWidth="1"/>
    <col min="15108" max="15108" width="12.19921875" style="14" customWidth="1"/>
    <col min="15109" max="15109" width="16.5" style="14" customWidth="1"/>
    <col min="15110" max="15110" width="0" style="14" hidden="1" customWidth="1"/>
    <col min="15111" max="15112" width="12.69921875" style="14" bestFit="1" customWidth="1"/>
    <col min="15113" max="15114" width="12.19921875" style="14" bestFit="1" customWidth="1"/>
    <col min="15115" max="15115" width="12.19921875" style="14" customWidth="1"/>
    <col min="15116" max="15125" width="12.19921875" style="14" bestFit="1" customWidth="1"/>
    <col min="15126" max="15132" width="13.19921875" style="14" bestFit="1" customWidth="1"/>
    <col min="15133" max="15138" width="12.19921875" style="14" bestFit="1" customWidth="1"/>
    <col min="15139" max="15140" width="12.69921875" style="14" bestFit="1" customWidth="1"/>
    <col min="15141" max="15141" width="12.19921875" style="14" bestFit="1" customWidth="1"/>
    <col min="15142" max="15143" width="12.69921875" style="14" bestFit="1" customWidth="1"/>
    <col min="15144" max="15361" width="8.19921875" style="14"/>
    <col min="15362" max="15362" width="31.69921875" style="14" customWidth="1"/>
    <col min="15363" max="15363" width="8.59765625" style="14" customWidth="1"/>
    <col min="15364" max="15364" width="12.19921875" style="14" customWidth="1"/>
    <col min="15365" max="15365" width="16.5" style="14" customWidth="1"/>
    <col min="15366" max="15366" width="0" style="14" hidden="1" customWidth="1"/>
    <col min="15367" max="15368" width="12.69921875" style="14" bestFit="1" customWidth="1"/>
    <col min="15369" max="15370" width="12.19921875" style="14" bestFit="1" customWidth="1"/>
    <col min="15371" max="15371" width="12.19921875" style="14" customWidth="1"/>
    <col min="15372" max="15381" width="12.19921875" style="14" bestFit="1" customWidth="1"/>
    <col min="15382" max="15388" width="13.19921875" style="14" bestFit="1" customWidth="1"/>
    <col min="15389" max="15394" width="12.19921875" style="14" bestFit="1" customWidth="1"/>
    <col min="15395" max="15396" width="12.69921875" style="14" bestFit="1" customWidth="1"/>
    <col min="15397" max="15397" width="12.19921875" style="14" bestFit="1" customWidth="1"/>
    <col min="15398" max="15399" width="12.69921875" style="14" bestFit="1" customWidth="1"/>
    <col min="15400" max="15617" width="8.19921875" style="14"/>
    <col min="15618" max="15618" width="31.69921875" style="14" customWidth="1"/>
    <col min="15619" max="15619" width="8.59765625" style="14" customWidth="1"/>
    <col min="15620" max="15620" width="12.19921875" style="14" customWidth="1"/>
    <col min="15621" max="15621" width="16.5" style="14" customWidth="1"/>
    <col min="15622" max="15622" width="0" style="14" hidden="1" customWidth="1"/>
    <col min="15623" max="15624" width="12.69921875" style="14" bestFit="1" customWidth="1"/>
    <col min="15625" max="15626" width="12.19921875" style="14" bestFit="1" customWidth="1"/>
    <col min="15627" max="15627" width="12.19921875" style="14" customWidth="1"/>
    <col min="15628" max="15637" width="12.19921875" style="14" bestFit="1" customWidth="1"/>
    <col min="15638" max="15644" width="13.19921875" style="14" bestFit="1" customWidth="1"/>
    <col min="15645" max="15650" width="12.19921875" style="14" bestFit="1" customWidth="1"/>
    <col min="15651" max="15652" width="12.69921875" style="14" bestFit="1" customWidth="1"/>
    <col min="15653" max="15653" width="12.19921875" style="14" bestFit="1" customWidth="1"/>
    <col min="15654" max="15655" width="12.69921875" style="14" bestFit="1" customWidth="1"/>
    <col min="15656" max="15873" width="8.19921875" style="14"/>
    <col min="15874" max="15874" width="31.69921875" style="14" customWidth="1"/>
    <col min="15875" max="15875" width="8.59765625" style="14" customWidth="1"/>
    <col min="15876" max="15876" width="12.19921875" style="14" customWidth="1"/>
    <col min="15877" max="15877" width="16.5" style="14" customWidth="1"/>
    <col min="15878" max="15878" width="0" style="14" hidden="1" customWidth="1"/>
    <col min="15879" max="15880" width="12.69921875" style="14" bestFit="1" customWidth="1"/>
    <col min="15881" max="15882" width="12.19921875" style="14" bestFit="1" customWidth="1"/>
    <col min="15883" max="15883" width="12.19921875" style="14" customWidth="1"/>
    <col min="15884" max="15893" width="12.19921875" style="14" bestFit="1" customWidth="1"/>
    <col min="15894" max="15900" width="13.19921875" style="14" bestFit="1" customWidth="1"/>
    <col min="15901" max="15906" width="12.19921875" style="14" bestFit="1" customWidth="1"/>
    <col min="15907" max="15908" width="12.69921875" style="14" bestFit="1" customWidth="1"/>
    <col min="15909" max="15909" width="12.19921875" style="14" bestFit="1" customWidth="1"/>
    <col min="15910" max="15911" width="12.69921875" style="14" bestFit="1" customWidth="1"/>
    <col min="15912" max="16129" width="8.19921875" style="14"/>
    <col min="16130" max="16130" width="31.69921875" style="14" customWidth="1"/>
    <col min="16131" max="16131" width="8.59765625" style="14" customWidth="1"/>
    <col min="16132" max="16132" width="12.19921875" style="14" customWidth="1"/>
    <col min="16133" max="16133" width="16.5" style="14" customWidth="1"/>
    <col min="16134" max="16134" width="0" style="14" hidden="1" customWidth="1"/>
    <col min="16135" max="16136" width="12.69921875" style="14" bestFit="1" customWidth="1"/>
    <col min="16137" max="16138" width="12.19921875" style="14" bestFit="1" customWidth="1"/>
    <col min="16139" max="16139" width="12.19921875" style="14" customWidth="1"/>
    <col min="16140" max="16149" width="12.19921875" style="14" bestFit="1" customWidth="1"/>
    <col min="16150" max="16156" width="13.19921875" style="14" bestFit="1" customWidth="1"/>
    <col min="16157" max="16162" width="12.19921875" style="14" bestFit="1" customWidth="1"/>
    <col min="16163" max="16164" width="12.69921875" style="14" bestFit="1" customWidth="1"/>
    <col min="16165" max="16165" width="12.19921875" style="14" bestFit="1" customWidth="1"/>
    <col min="16166" max="16167" width="12.69921875" style="14" bestFit="1" customWidth="1"/>
    <col min="16168" max="16384" width="8.19921875" style="14"/>
  </cols>
  <sheetData>
    <row r="1" spans="1:39" x14ac:dyDescent="0.3">
      <c r="A1" s="71" t="s">
        <v>80</v>
      </c>
      <c r="B1" s="71"/>
      <c r="C1" s="71"/>
      <c r="D1" s="71"/>
      <c r="E1" s="71"/>
      <c r="F1" s="71"/>
      <c r="G1" s="71"/>
      <c r="H1" s="71"/>
      <c r="I1" s="71"/>
    </row>
    <row r="2" spans="1:39" x14ac:dyDescent="0.3">
      <c r="A2" s="71" t="s">
        <v>79</v>
      </c>
      <c r="B2" s="71"/>
      <c r="C2" s="71"/>
      <c r="D2" s="71"/>
      <c r="E2" s="71"/>
      <c r="F2" s="71"/>
      <c r="G2" s="71"/>
      <c r="H2" s="71"/>
      <c r="I2" s="71"/>
    </row>
    <row r="3" spans="1:39" s="36" customFormat="1" ht="39.450000000000003" customHeight="1" x14ac:dyDescent="0.3">
      <c r="A3" s="37" t="s">
        <v>78</v>
      </c>
      <c r="B3" s="37" t="s">
        <v>77</v>
      </c>
      <c r="C3" s="38" t="s">
        <v>76</v>
      </c>
      <c r="D3" s="38" t="s">
        <v>75</v>
      </c>
      <c r="E3" s="38" t="s">
        <v>74</v>
      </c>
      <c r="F3" s="37">
        <v>2020</v>
      </c>
      <c r="G3" s="37">
        <f t="shared" ref="G3:AM3" si="0">+F3+1</f>
        <v>2021</v>
      </c>
      <c r="H3" s="37">
        <f t="shared" si="0"/>
        <v>2022</v>
      </c>
      <c r="I3" s="37">
        <f t="shared" si="0"/>
        <v>2023</v>
      </c>
      <c r="J3" s="37">
        <f t="shared" si="0"/>
        <v>2024</v>
      </c>
      <c r="K3" s="37">
        <f t="shared" si="0"/>
        <v>2025</v>
      </c>
      <c r="L3" s="37">
        <f t="shared" si="0"/>
        <v>2026</v>
      </c>
      <c r="M3" s="37">
        <f t="shared" si="0"/>
        <v>2027</v>
      </c>
      <c r="N3" s="37">
        <f t="shared" si="0"/>
        <v>2028</v>
      </c>
      <c r="O3" s="37">
        <f t="shared" si="0"/>
        <v>2029</v>
      </c>
      <c r="P3" s="37">
        <f t="shared" si="0"/>
        <v>2030</v>
      </c>
      <c r="Q3" s="37">
        <f t="shared" si="0"/>
        <v>2031</v>
      </c>
      <c r="R3" s="37">
        <f t="shared" si="0"/>
        <v>2032</v>
      </c>
      <c r="S3" s="37">
        <f t="shared" si="0"/>
        <v>2033</v>
      </c>
      <c r="T3" s="37">
        <f t="shared" si="0"/>
        <v>2034</v>
      </c>
      <c r="U3" s="37">
        <f t="shared" si="0"/>
        <v>2035</v>
      </c>
      <c r="V3" s="37">
        <f t="shared" si="0"/>
        <v>2036</v>
      </c>
      <c r="W3" s="37">
        <f t="shared" si="0"/>
        <v>2037</v>
      </c>
      <c r="X3" s="37">
        <f t="shared" si="0"/>
        <v>2038</v>
      </c>
      <c r="Y3" s="37">
        <f t="shared" si="0"/>
        <v>2039</v>
      </c>
      <c r="Z3" s="37">
        <f t="shared" si="0"/>
        <v>2040</v>
      </c>
      <c r="AA3" s="37">
        <f t="shared" si="0"/>
        <v>2041</v>
      </c>
      <c r="AB3" s="37">
        <f t="shared" si="0"/>
        <v>2042</v>
      </c>
      <c r="AC3" s="37">
        <f t="shared" si="0"/>
        <v>2043</v>
      </c>
      <c r="AD3" s="37">
        <f t="shared" si="0"/>
        <v>2044</v>
      </c>
      <c r="AE3" s="37">
        <f t="shared" si="0"/>
        <v>2045</v>
      </c>
      <c r="AF3" s="37">
        <f t="shared" si="0"/>
        <v>2046</v>
      </c>
      <c r="AG3" s="37">
        <f t="shared" si="0"/>
        <v>2047</v>
      </c>
      <c r="AH3" s="37">
        <f t="shared" si="0"/>
        <v>2048</v>
      </c>
      <c r="AI3" s="37">
        <f t="shared" si="0"/>
        <v>2049</v>
      </c>
      <c r="AJ3" s="37">
        <f t="shared" si="0"/>
        <v>2050</v>
      </c>
      <c r="AK3" s="37">
        <f t="shared" si="0"/>
        <v>2051</v>
      </c>
      <c r="AL3" s="37">
        <f t="shared" si="0"/>
        <v>2052</v>
      </c>
      <c r="AM3" s="37">
        <f t="shared" si="0"/>
        <v>2053</v>
      </c>
    </row>
    <row r="4" spans="1:39" s="1" customFormat="1" x14ac:dyDescent="0.25">
      <c r="A4" s="34">
        <v>9020</v>
      </c>
      <c r="B4" s="33" t="s">
        <v>73</v>
      </c>
      <c r="C4" s="32">
        <v>7</v>
      </c>
      <c r="D4" s="31">
        <v>0</v>
      </c>
      <c r="E4" s="35">
        <v>5000</v>
      </c>
      <c r="F4" s="29"/>
      <c r="G4" s="27"/>
      <c r="H4" s="28"/>
      <c r="I4" s="27"/>
      <c r="J4" s="28">
        <f>+E4</f>
        <v>5000</v>
      </c>
      <c r="K4" s="27"/>
      <c r="L4" s="27"/>
      <c r="M4" s="27"/>
      <c r="N4" s="27"/>
      <c r="O4" s="28"/>
      <c r="P4" s="27"/>
      <c r="Q4" s="28">
        <f>+J4</f>
        <v>5000</v>
      </c>
      <c r="R4" s="27"/>
      <c r="S4" s="27"/>
      <c r="T4" s="27"/>
      <c r="U4" s="27"/>
      <c r="V4" s="28"/>
      <c r="W4" s="27"/>
      <c r="X4" s="28">
        <f>+Q4</f>
        <v>5000</v>
      </c>
      <c r="Y4" s="27"/>
      <c r="Z4" s="27"/>
      <c r="AA4" s="27"/>
      <c r="AB4" s="27"/>
      <c r="AC4" s="28"/>
      <c r="AD4" s="27"/>
      <c r="AE4" s="28">
        <f>+X4</f>
        <v>5000</v>
      </c>
      <c r="AF4" s="27"/>
      <c r="AG4" s="27"/>
      <c r="AH4" s="27"/>
      <c r="AI4" s="27"/>
      <c r="AJ4" s="28"/>
      <c r="AK4" s="27"/>
      <c r="AL4" s="28">
        <f>+AE4</f>
        <v>5000</v>
      </c>
      <c r="AM4" s="27"/>
    </row>
    <row r="5" spans="1:39" s="1" customFormat="1" x14ac:dyDescent="0.25">
      <c r="A5" s="34">
        <v>9035</v>
      </c>
      <c r="B5" s="33" t="s">
        <v>72</v>
      </c>
      <c r="C5" s="32">
        <v>4</v>
      </c>
      <c r="D5" s="31">
        <v>0</v>
      </c>
      <c r="E5" s="30">
        <v>3500</v>
      </c>
      <c r="F5" s="29">
        <v>3240</v>
      </c>
      <c r="G5" s="27"/>
      <c r="H5" s="27"/>
      <c r="I5" s="27"/>
      <c r="J5" s="28">
        <f>+E5</f>
        <v>3500</v>
      </c>
      <c r="K5" s="27"/>
      <c r="L5" s="27"/>
      <c r="M5" s="27"/>
      <c r="N5" s="28">
        <f>+J5</f>
        <v>3500</v>
      </c>
      <c r="O5" s="27"/>
      <c r="P5" s="27"/>
      <c r="Q5" s="27"/>
      <c r="R5" s="28">
        <f>+N5</f>
        <v>3500</v>
      </c>
      <c r="S5" s="27"/>
      <c r="T5" s="27"/>
      <c r="U5" s="27"/>
      <c r="V5" s="28">
        <f>+R5</f>
        <v>3500</v>
      </c>
      <c r="W5" s="27"/>
      <c r="X5" s="27"/>
      <c r="Y5" s="27"/>
      <c r="Z5" s="28">
        <f>+V5</f>
        <v>3500</v>
      </c>
      <c r="AA5" s="27"/>
      <c r="AB5" s="27"/>
      <c r="AC5" s="27"/>
      <c r="AD5" s="28">
        <f>+Z5</f>
        <v>3500</v>
      </c>
      <c r="AE5" s="27"/>
      <c r="AF5" s="27"/>
      <c r="AG5" s="27"/>
      <c r="AH5" s="28">
        <f>+AD5</f>
        <v>3500</v>
      </c>
      <c r="AI5" s="27"/>
      <c r="AJ5" s="27"/>
      <c r="AK5" s="27"/>
      <c r="AL5" s="28">
        <f>+AH5</f>
        <v>3500</v>
      </c>
      <c r="AM5" s="27"/>
    </row>
    <row r="6" spans="1:39" s="1" customFormat="1" x14ac:dyDescent="0.25">
      <c r="A6" s="34">
        <v>9011</v>
      </c>
      <c r="B6" s="33" t="s">
        <v>71</v>
      </c>
      <c r="C6" s="32">
        <v>4</v>
      </c>
      <c r="D6" s="31">
        <v>0</v>
      </c>
      <c r="E6" s="30">
        <v>3500</v>
      </c>
      <c r="F6" s="29"/>
      <c r="G6" s="27"/>
      <c r="H6" s="27"/>
      <c r="I6" s="27"/>
      <c r="J6" s="28">
        <f>+E6</f>
        <v>3500</v>
      </c>
      <c r="K6" s="27"/>
      <c r="L6" s="27"/>
      <c r="M6" s="27"/>
      <c r="N6" s="28">
        <f>+J6</f>
        <v>3500</v>
      </c>
      <c r="O6" s="27"/>
      <c r="P6" s="27"/>
      <c r="Q6" s="27"/>
      <c r="R6" s="28">
        <f>+N6</f>
        <v>3500</v>
      </c>
      <c r="S6" s="27"/>
      <c r="T6" s="27"/>
      <c r="U6" s="27"/>
      <c r="V6" s="28">
        <f>+R6</f>
        <v>3500</v>
      </c>
      <c r="W6" s="27"/>
      <c r="X6" s="27"/>
      <c r="Y6" s="27"/>
      <c r="Z6" s="28">
        <f>+V6</f>
        <v>3500</v>
      </c>
      <c r="AA6" s="27"/>
      <c r="AB6" s="27"/>
      <c r="AC6" s="27"/>
      <c r="AD6" s="28">
        <f>+Z6</f>
        <v>3500</v>
      </c>
      <c r="AE6" s="27"/>
      <c r="AF6" s="27"/>
      <c r="AG6" s="27"/>
      <c r="AH6" s="28">
        <f>+AD6</f>
        <v>3500</v>
      </c>
      <c r="AI6" s="27"/>
      <c r="AJ6" s="27"/>
      <c r="AK6" s="27"/>
      <c r="AL6" s="28">
        <f>+AH6</f>
        <v>3500</v>
      </c>
      <c r="AM6" s="27"/>
    </row>
    <row r="7" spans="1:39" s="1" customFormat="1" x14ac:dyDescent="0.25">
      <c r="A7" s="34">
        <v>9010</v>
      </c>
      <c r="B7" s="33" t="s">
        <v>70</v>
      </c>
      <c r="C7" s="32">
        <v>10</v>
      </c>
      <c r="D7" s="31">
        <v>1</v>
      </c>
      <c r="E7" s="30">
        <v>44600</v>
      </c>
      <c r="F7" s="29"/>
      <c r="G7" s="27"/>
      <c r="H7" s="27"/>
      <c r="I7" s="28"/>
      <c r="J7" s="28">
        <f>+E7</f>
        <v>44600</v>
      </c>
      <c r="K7" s="27"/>
      <c r="L7" s="27"/>
      <c r="M7" s="27"/>
      <c r="N7" s="27"/>
      <c r="O7" s="27"/>
      <c r="P7" s="27"/>
      <c r="Q7" s="27"/>
      <c r="R7" s="28"/>
      <c r="S7" s="27"/>
      <c r="T7" s="28">
        <f>+J7</f>
        <v>44600</v>
      </c>
      <c r="U7" s="27"/>
      <c r="V7" s="27"/>
      <c r="W7" s="27"/>
      <c r="X7" s="27"/>
      <c r="Y7" s="27"/>
      <c r="Z7" s="27"/>
      <c r="AA7" s="27"/>
      <c r="AB7" s="28"/>
      <c r="AC7" s="27"/>
      <c r="AD7" s="28">
        <f>+T7</f>
        <v>44600</v>
      </c>
      <c r="AE7" s="27"/>
      <c r="AF7" s="27"/>
      <c r="AG7" s="27"/>
      <c r="AH7" s="27"/>
      <c r="AI7" s="27"/>
      <c r="AJ7" s="27"/>
      <c r="AK7" s="27"/>
      <c r="AL7" s="28"/>
      <c r="AM7" s="27"/>
    </row>
    <row r="8" spans="1:39" s="1" customFormat="1" x14ac:dyDescent="0.25">
      <c r="A8" s="34">
        <v>9030</v>
      </c>
      <c r="B8" s="33" t="s">
        <v>69</v>
      </c>
      <c r="C8" s="32">
        <v>20</v>
      </c>
      <c r="D8" s="31">
        <v>15</v>
      </c>
      <c r="E8" s="30">
        <v>200000</v>
      </c>
      <c r="F8" s="29"/>
      <c r="G8" s="27"/>
      <c r="H8" s="27"/>
      <c r="I8" s="27"/>
      <c r="J8" s="27"/>
      <c r="K8" s="27"/>
      <c r="L8" s="27"/>
      <c r="M8" s="27"/>
      <c r="N8" s="27"/>
      <c r="O8" s="27"/>
      <c r="P8" s="27"/>
      <c r="Q8" s="27"/>
      <c r="R8" s="27"/>
      <c r="S8" s="27"/>
      <c r="T8" s="27"/>
      <c r="U8" s="27"/>
      <c r="V8" s="27"/>
      <c r="W8" s="27"/>
      <c r="X8" s="28">
        <f>+E8</f>
        <v>200000</v>
      </c>
      <c r="Y8" s="27"/>
      <c r="Z8" s="27"/>
      <c r="AA8" s="27"/>
      <c r="AC8" s="27"/>
      <c r="AD8" s="27"/>
      <c r="AE8" s="27"/>
      <c r="AF8" s="27"/>
      <c r="AG8" s="27"/>
      <c r="AH8" s="27"/>
      <c r="AI8" s="27"/>
      <c r="AJ8" s="27"/>
      <c r="AK8" s="27"/>
      <c r="AL8" s="27"/>
      <c r="AM8" s="27"/>
    </row>
    <row r="9" spans="1:39" s="1" customFormat="1" x14ac:dyDescent="0.25">
      <c r="A9" s="34">
        <v>9045</v>
      </c>
      <c r="B9" s="33" t="s">
        <v>68</v>
      </c>
      <c r="C9" s="32">
        <v>6</v>
      </c>
      <c r="D9" s="31">
        <v>2</v>
      </c>
      <c r="E9" s="30">
        <v>2400</v>
      </c>
      <c r="F9" s="29">
        <v>1690</v>
      </c>
      <c r="G9" s="27"/>
      <c r="H9" s="27"/>
      <c r="I9" s="27"/>
      <c r="J9" s="27"/>
      <c r="K9" s="28">
        <f>+E9</f>
        <v>2400</v>
      </c>
      <c r="L9" s="27"/>
      <c r="M9" s="27"/>
      <c r="N9" s="27"/>
      <c r="O9" s="27"/>
      <c r="P9" s="27"/>
      <c r="Q9" s="28">
        <f>+K9</f>
        <v>2400</v>
      </c>
      <c r="R9" s="27"/>
      <c r="S9" s="27"/>
      <c r="T9" s="27"/>
      <c r="U9" s="27"/>
      <c r="V9" s="27"/>
      <c r="W9" s="28">
        <f>+Q9</f>
        <v>2400</v>
      </c>
      <c r="X9" s="27"/>
      <c r="Y9" s="27"/>
      <c r="Z9" s="27"/>
      <c r="AA9" s="27"/>
      <c r="AB9" s="27"/>
      <c r="AC9" s="28">
        <f>+W9</f>
        <v>2400</v>
      </c>
      <c r="AD9" s="27"/>
      <c r="AE9" s="27"/>
      <c r="AF9" s="27"/>
      <c r="AG9" s="27"/>
      <c r="AH9" s="27"/>
      <c r="AI9" s="28">
        <f>+AC9</f>
        <v>2400</v>
      </c>
      <c r="AJ9" s="27"/>
      <c r="AK9" s="27"/>
      <c r="AL9" s="27"/>
      <c r="AM9" s="27"/>
    </row>
    <row r="10" spans="1:39" s="1" customFormat="1" x14ac:dyDescent="0.25">
      <c r="A10" s="34">
        <v>9040</v>
      </c>
      <c r="B10" s="33" t="s">
        <v>67</v>
      </c>
      <c r="C10" s="32">
        <v>20</v>
      </c>
      <c r="D10" s="31">
        <v>3</v>
      </c>
      <c r="E10" s="30">
        <f>8042+1758</f>
        <v>9800</v>
      </c>
      <c r="F10" s="29"/>
      <c r="G10" s="27"/>
      <c r="H10" s="27"/>
      <c r="I10" s="27"/>
      <c r="J10" s="27"/>
      <c r="K10" s="27"/>
      <c r="L10" s="28">
        <f>+E10</f>
        <v>9800</v>
      </c>
      <c r="M10" s="27"/>
      <c r="N10" s="27"/>
      <c r="O10" s="27"/>
      <c r="P10" s="27"/>
      <c r="Q10" s="27"/>
      <c r="R10" s="27"/>
      <c r="S10" s="27"/>
      <c r="T10" s="27"/>
      <c r="U10" s="27"/>
      <c r="V10" s="27"/>
      <c r="W10" s="27"/>
      <c r="X10" s="27"/>
      <c r="Y10" s="27"/>
      <c r="Z10" s="27"/>
      <c r="AA10" s="27"/>
      <c r="AB10" s="27"/>
      <c r="AC10" s="27"/>
      <c r="AD10" s="27"/>
      <c r="AE10" s="27"/>
      <c r="AF10" s="28">
        <f>+E10</f>
        <v>9800</v>
      </c>
      <c r="AG10" s="27"/>
      <c r="AH10" s="27"/>
      <c r="AI10" s="27"/>
      <c r="AJ10" s="27"/>
      <c r="AK10" s="27"/>
      <c r="AL10" s="27"/>
      <c r="AM10" s="27"/>
    </row>
    <row r="11" spans="1:39" s="1" customFormat="1" x14ac:dyDescent="0.25">
      <c r="A11" s="34">
        <v>9050</v>
      </c>
      <c r="B11" s="33" t="s">
        <v>66</v>
      </c>
      <c r="C11" s="32">
        <v>25</v>
      </c>
      <c r="D11" s="31">
        <v>0</v>
      </c>
      <c r="E11" s="30">
        <v>78000</v>
      </c>
      <c r="F11" s="29"/>
      <c r="G11" s="27"/>
      <c r="H11" s="27"/>
      <c r="J11" s="28">
        <f>+E11</f>
        <v>78000</v>
      </c>
      <c r="K11" s="27"/>
      <c r="L11" s="27"/>
      <c r="M11" s="27"/>
      <c r="N11" s="27"/>
      <c r="O11" s="27"/>
      <c r="P11" s="27"/>
      <c r="Q11" s="27"/>
      <c r="R11" s="27"/>
      <c r="S11" s="27"/>
      <c r="T11" s="27"/>
      <c r="U11" s="27"/>
      <c r="V11" s="27"/>
      <c r="W11" s="27"/>
      <c r="X11" s="27"/>
      <c r="Y11" s="27"/>
      <c r="Z11" s="27"/>
      <c r="AA11" s="27"/>
      <c r="AB11" s="27"/>
      <c r="AC11" s="27"/>
      <c r="AD11" s="27"/>
      <c r="AE11" s="27"/>
      <c r="AF11" s="27"/>
      <c r="AG11" s="27"/>
      <c r="AH11" s="28"/>
      <c r="AI11" s="28">
        <f>J11</f>
        <v>78000</v>
      </c>
      <c r="AJ11" s="27"/>
      <c r="AK11" s="27"/>
      <c r="AL11" s="27"/>
      <c r="AM11" s="27"/>
    </row>
    <row r="12" spans="1:39" s="1" customFormat="1" x14ac:dyDescent="0.25">
      <c r="A12" s="34">
        <v>9051</v>
      </c>
      <c r="B12" s="33" t="s">
        <v>65</v>
      </c>
      <c r="C12" s="32">
        <v>25</v>
      </c>
      <c r="D12" s="31">
        <v>4</v>
      </c>
      <c r="E12" s="30">
        <v>10000</v>
      </c>
      <c r="F12" s="29"/>
      <c r="G12" s="27"/>
      <c r="H12" s="27"/>
      <c r="I12" s="27"/>
      <c r="J12" s="28"/>
      <c r="K12" s="27"/>
      <c r="L12" s="27"/>
      <c r="M12" s="29">
        <v>10000</v>
      </c>
      <c r="N12" s="27"/>
      <c r="O12" s="27"/>
      <c r="P12" s="27"/>
      <c r="Q12" s="27"/>
      <c r="R12" s="27"/>
      <c r="S12" s="27"/>
      <c r="T12" s="27"/>
      <c r="U12" s="27"/>
      <c r="V12" s="27"/>
      <c r="W12" s="27"/>
      <c r="X12" s="27"/>
      <c r="Y12" s="27"/>
      <c r="Z12" s="27"/>
      <c r="AA12" s="27"/>
      <c r="AB12" s="27"/>
      <c r="AC12" s="27"/>
      <c r="AD12" s="27"/>
      <c r="AE12" s="27"/>
      <c r="AF12" s="27"/>
      <c r="AG12" s="27"/>
      <c r="AH12" s="27"/>
      <c r="AI12" s="28"/>
      <c r="AJ12" s="27"/>
      <c r="AK12" s="27"/>
      <c r="AL12" s="28">
        <f>E12</f>
        <v>10000</v>
      </c>
      <c r="AM12" s="27"/>
    </row>
    <row r="13" spans="1:39" s="1" customFormat="1" x14ac:dyDescent="0.25">
      <c r="A13" s="34">
        <v>9080</v>
      </c>
      <c r="B13" s="33" t="s">
        <v>64</v>
      </c>
      <c r="C13" s="32">
        <v>25</v>
      </c>
      <c r="D13" s="31">
        <v>4</v>
      </c>
      <c r="E13" s="30">
        <v>12000</v>
      </c>
      <c r="F13" s="29"/>
      <c r="G13" s="27"/>
      <c r="H13" s="27"/>
      <c r="I13" s="27"/>
      <c r="J13" s="27"/>
      <c r="K13" s="27"/>
      <c r="L13" s="27"/>
      <c r="M13" s="28">
        <f>+E13</f>
        <v>12000</v>
      </c>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8">
        <f>E13</f>
        <v>12000</v>
      </c>
      <c r="AM13" s="27"/>
    </row>
    <row r="14" spans="1:39" s="1" customFormat="1" x14ac:dyDescent="0.25">
      <c r="A14" s="34">
        <v>9065</v>
      </c>
      <c r="B14" s="33" t="s">
        <v>63</v>
      </c>
      <c r="C14" s="32">
        <v>20</v>
      </c>
      <c r="D14" s="31">
        <v>1</v>
      </c>
      <c r="E14" s="30">
        <v>4840</v>
      </c>
      <c r="F14" s="29"/>
      <c r="G14" s="27"/>
      <c r="H14" s="27"/>
      <c r="I14" s="27"/>
      <c r="J14" s="28">
        <f>+E14</f>
        <v>4840</v>
      </c>
      <c r="K14" s="27"/>
      <c r="L14" s="27"/>
      <c r="M14" s="27"/>
      <c r="N14" s="27"/>
      <c r="O14" s="27"/>
      <c r="P14" s="27"/>
      <c r="Q14" s="27"/>
      <c r="R14" s="27"/>
      <c r="S14" s="27"/>
      <c r="T14" s="27"/>
      <c r="U14" s="27"/>
      <c r="V14" s="27"/>
      <c r="W14" s="27"/>
      <c r="X14" s="27"/>
      <c r="Y14" s="27"/>
      <c r="Z14" s="27"/>
      <c r="AA14" s="27"/>
      <c r="AB14" s="27"/>
      <c r="AC14" s="27"/>
      <c r="AD14" s="28">
        <f>+J14</f>
        <v>4840</v>
      </c>
      <c r="AE14" s="27"/>
      <c r="AF14" s="27"/>
      <c r="AG14" s="27"/>
      <c r="AH14" s="27"/>
      <c r="AI14" s="27"/>
      <c r="AJ14" s="27"/>
      <c r="AK14" s="27"/>
      <c r="AL14" s="27"/>
      <c r="AM14" s="27"/>
    </row>
    <row r="15" spans="1:39" s="1" customFormat="1" x14ac:dyDescent="0.25">
      <c r="A15" s="34">
        <v>9085</v>
      </c>
      <c r="B15" s="33" t="s">
        <v>62</v>
      </c>
      <c r="C15" s="32">
        <v>6</v>
      </c>
      <c r="D15" s="31">
        <v>2</v>
      </c>
      <c r="E15" s="30">
        <v>12375</v>
      </c>
      <c r="F15" s="29">
        <v>3142.54</v>
      </c>
      <c r="G15" s="27"/>
      <c r="H15" s="27"/>
      <c r="I15" s="27"/>
      <c r="J15" s="27"/>
      <c r="K15" s="28">
        <f>+E15</f>
        <v>12375</v>
      </c>
      <c r="L15" s="27"/>
      <c r="M15" s="27"/>
      <c r="N15" s="27"/>
      <c r="O15" s="27"/>
      <c r="P15" s="27"/>
      <c r="Q15" s="28">
        <f>+K15</f>
        <v>12375</v>
      </c>
      <c r="R15" s="27"/>
      <c r="S15" s="27"/>
      <c r="T15" s="27"/>
      <c r="U15" s="27"/>
      <c r="V15" s="27"/>
      <c r="W15" s="28">
        <f>+Q15</f>
        <v>12375</v>
      </c>
      <c r="X15" s="27"/>
      <c r="Y15" s="27"/>
      <c r="Z15" s="27"/>
      <c r="AA15" s="27"/>
      <c r="AB15" s="27"/>
      <c r="AC15" s="28">
        <f>+W15</f>
        <v>12375</v>
      </c>
      <c r="AD15" s="27"/>
      <c r="AE15" s="27"/>
      <c r="AF15" s="27"/>
      <c r="AG15" s="27"/>
      <c r="AH15" s="27"/>
      <c r="AI15" s="28">
        <f>+AC15</f>
        <v>12375</v>
      </c>
      <c r="AJ15" s="27"/>
      <c r="AK15" s="27"/>
      <c r="AL15" s="27"/>
      <c r="AM15" s="27"/>
    </row>
    <row r="16" spans="1:39" s="1" customFormat="1" x14ac:dyDescent="0.25">
      <c r="A16" s="34">
        <v>9086</v>
      </c>
      <c r="B16" s="33" t="s">
        <v>61</v>
      </c>
      <c r="C16" s="32">
        <v>20</v>
      </c>
      <c r="D16" s="31">
        <v>0</v>
      </c>
      <c r="E16" s="30">
        <v>3500</v>
      </c>
      <c r="F16" s="29">
        <v>3500</v>
      </c>
      <c r="G16" s="29"/>
      <c r="H16" s="27"/>
      <c r="I16" s="27"/>
      <c r="J16" s="27"/>
      <c r="K16" s="28"/>
      <c r="L16" s="27"/>
      <c r="M16" s="27"/>
      <c r="N16" s="27"/>
      <c r="O16" s="27"/>
      <c r="P16" s="27"/>
      <c r="Q16" s="28"/>
      <c r="R16" s="27"/>
      <c r="S16" s="27"/>
      <c r="T16" s="27"/>
      <c r="U16" s="27"/>
      <c r="V16" s="27"/>
      <c r="W16" s="28"/>
      <c r="X16" s="27"/>
      <c r="Y16" s="27"/>
      <c r="Z16" s="27"/>
      <c r="AA16" s="27"/>
      <c r="AB16" s="27"/>
      <c r="AC16" s="28"/>
      <c r="AD16" s="27"/>
      <c r="AE16" s="27"/>
      <c r="AF16" s="27"/>
      <c r="AG16" s="27"/>
      <c r="AH16" s="27"/>
      <c r="AI16" s="28"/>
      <c r="AJ16" s="27"/>
      <c r="AK16" s="27"/>
      <c r="AL16" s="27"/>
      <c r="AM16" s="27"/>
    </row>
    <row r="17" spans="1:39" s="1" customFormat="1" x14ac:dyDescent="0.25">
      <c r="A17" s="34">
        <v>9087</v>
      </c>
      <c r="B17" s="33" t="s">
        <v>60</v>
      </c>
      <c r="C17" s="32">
        <v>20</v>
      </c>
      <c r="D17" s="31">
        <v>6</v>
      </c>
      <c r="E17" s="30">
        <f>18765+4435</f>
        <v>23200</v>
      </c>
      <c r="F17" s="29"/>
      <c r="G17" s="27"/>
      <c r="H17" s="27"/>
      <c r="I17" s="27"/>
      <c r="J17" s="27"/>
      <c r="K17" s="27"/>
      <c r="L17" s="27"/>
      <c r="M17" s="27"/>
      <c r="N17" s="27"/>
      <c r="O17" s="28">
        <f>+E17</f>
        <v>23200</v>
      </c>
      <c r="P17" s="27"/>
      <c r="Q17" s="27"/>
      <c r="R17" s="27"/>
      <c r="S17" s="27"/>
      <c r="T17" s="27"/>
      <c r="U17" s="27"/>
      <c r="V17" s="27"/>
      <c r="W17" s="27"/>
      <c r="X17" s="27"/>
      <c r="Y17" s="27"/>
      <c r="Z17" s="27"/>
      <c r="AA17" s="27"/>
      <c r="AB17" s="27"/>
      <c r="AC17" s="27"/>
      <c r="AD17" s="27"/>
      <c r="AE17" s="27"/>
      <c r="AF17" s="27"/>
      <c r="AG17" s="27"/>
      <c r="AH17" s="27"/>
      <c r="AI17" s="28">
        <f>+O17</f>
        <v>23200</v>
      </c>
      <c r="AJ17" s="27"/>
      <c r="AK17" s="27"/>
      <c r="AL17" s="27"/>
      <c r="AM17" s="27"/>
    </row>
    <row r="18" spans="1:39" s="1" customFormat="1" x14ac:dyDescent="0.25">
      <c r="A18" s="34">
        <v>9090</v>
      </c>
      <c r="B18" s="33" t="s">
        <v>59</v>
      </c>
      <c r="C18" s="32">
        <v>15</v>
      </c>
      <c r="D18" s="31">
        <v>0</v>
      </c>
      <c r="E18" s="30">
        <v>9000</v>
      </c>
      <c r="F18" s="29"/>
      <c r="G18" s="27"/>
      <c r="H18" s="27"/>
      <c r="I18" s="27"/>
      <c r="J18" s="28">
        <f>+E18</f>
        <v>9000</v>
      </c>
      <c r="K18" s="27"/>
      <c r="L18" s="27"/>
      <c r="M18" s="27"/>
      <c r="N18" s="27"/>
      <c r="O18" s="27"/>
      <c r="P18" s="27"/>
      <c r="Q18" s="27"/>
      <c r="R18" s="27"/>
      <c r="S18" s="27"/>
      <c r="T18" s="27"/>
      <c r="U18" s="27"/>
      <c r="V18" s="27"/>
      <c r="W18" s="28"/>
      <c r="X18" s="27"/>
      <c r="Y18" s="28">
        <f>E18</f>
        <v>9000</v>
      </c>
      <c r="Z18" s="27"/>
      <c r="AA18" s="27"/>
      <c r="AB18" s="27"/>
      <c r="AC18" s="27"/>
      <c r="AD18" s="27"/>
      <c r="AE18" s="27"/>
      <c r="AF18" s="27"/>
      <c r="AG18" s="27"/>
      <c r="AH18" s="27"/>
      <c r="AI18" s="27"/>
      <c r="AJ18" s="27"/>
      <c r="AK18" s="27"/>
      <c r="AL18" s="28"/>
      <c r="AM18" s="27"/>
    </row>
    <row r="19" spans="1:39" s="1" customFormat="1" ht="28.8" x14ac:dyDescent="0.25">
      <c r="A19" s="34">
        <v>9098</v>
      </c>
      <c r="B19" s="33" t="s">
        <v>58</v>
      </c>
      <c r="C19" s="32">
        <v>15</v>
      </c>
      <c r="D19" s="31">
        <v>0</v>
      </c>
      <c r="E19" s="30">
        <v>2000</v>
      </c>
      <c r="F19" s="29"/>
      <c r="G19" s="27"/>
      <c r="H19" s="27"/>
      <c r="I19" s="27"/>
      <c r="J19" s="28">
        <f>+E19</f>
        <v>2000</v>
      </c>
      <c r="K19" s="27"/>
      <c r="L19" s="27"/>
      <c r="M19" s="27"/>
      <c r="N19" s="27"/>
      <c r="O19" s="27"/>
      <c r="P19" s="27"/>
      <c r="Q19" s="27"/>
      <c r="R19" s="27"/>
      <c r="S19" s="27"/>
      <c r="T19" s="27"/>
      <c r="U19" s="27"/>
      <c r="V19" s="27"/>
      <c r="W19" s="28"/>
      <c r="X19" s="27"/>
      <c r="Y19" s="28">
        <f>E19</f>
        <v>2000</v>
      </c>
      <c r="Z19" s="27"/>
      <c r="AA19" s="27"/>
      <c r="AB19" s="27"/>
      <c r="AC19" s="27"/>
      <c r="AD19" s="27"/>
      <c r="AE19" s="27"/>
      <c r="AF19" s="27"/>
      <c r="AG19" s="27"/>
      <c r="AH19" s="27"/>
      <c r="AI19" s="27"/>
      <c r="AJ19" s="27"/>
      <c r="AK19" s="27"/>
      <c r="AL19" s="28"/>
      <c r="AM19" s="27"/>
    </row>
    <row r="20" spans="1:39" x14ac:dyDescent="0.3">
      <c r="A20" s="26"/>
      <c r="B20" s="25" t="s">
        <v>57</v>
      </c>
      <c r="C20" s="24"/>
      <c r="D20" s="24"/>
      <c r="E20" s="23">
        <f>SUM(E4:E19)</f>
        <v>423715</v>
      </c>
      <c r="F20" s="19"/>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row>
    <row r="21" spans="1:39" x14ac:dyDescent="0.3">
      <c r="B21" s="21"/>
      <c r="C21" s="72" t="s">
        <v>56</v>
      </c>
      <c r="D21" s="72"/>
      <c r="E21" s="73"/>
      <c r="F21" s="20">
        <v>100764.55</v>
      </c>
      <c r="G21" s="20">
        <f>119570.46-578.42</f>
        <v>118992.04000000001</v>
      </c>
      <c r="H21" s="19">
        <f t="shared" ref="H21:AM21" si="1">+G24</f>
        <v>146992.04</v>
      </c>
      <c r="I21" s="19">
        <f t="shared" si="1"/>
        <v>174992.04</v>
      </c>
      <c r="J21" s="19">
        <f t="shared" si="1"/>
        <v>202992.04</v>
      </c>
      <c r="K21" s="19">
        <f t="shared" si="1"/>
        <v>75552.040000000008</v>
      </c>
      <c r="L21" s="19">
        <f t="shared" si="1"/>
        <v>83777.040000000008</v>
      </c>
      <c r="M21" s="19">
        <f t="shared" si="1"/>
        <v>96977.040000000008</v>
      </c>
      <c r="N21" s="19">
        <f t="shared" si="1"/>
        <v>97977.040000000008</v>
      </c>
      <c r="O21" s="19">
        <f t="shared" si="1"/>
        <v>113977.04000000001</v>
      </c>
      <c r="P21" s="19">
        <f t="shared" si="1"/>
        <v>113777.04000000001</v>
      </c>
      <c r="Q21" s="19">
        <f t="shared" si="1"/>
        <v>136777.04</v>
      </c>
      <c r="R21" s="19">
        <f t="shared" si="1"/>
        <v>140002.04</v>
      </c>
      <c r="S21" s="19">
        <f t="shared" si="1"/>
        <v>156002.04</v>
      </c>
      <c r="T21" s="19">
        <f t="shared" si="1"/>
        <v>179002.04</v>
      </c>
      <c r="U21" s="19">
        <f t="shared" si="1"/>
        <v>157402.04</v>
      </c>
      <c r="V21" s="19">
        <f t="shared" si="1"/>
        <v>180402.04</v>
      </c>
      <c r="W21" s="19">
        <f t="shared" si="1"/>
        <v>196402.04</v>
      </c>
      <c r="X21" s="19">
        <f t="shared" si="1"/>
        <v>204627.04</v>
      </c>
      <c r="Y21" s="19">
        <f t="shared" si="1"/>
        <v>22627.040000000008</v>
      </c>
      <c r="Z21" s="19">
        <f t="shared" si="1"/>
        <v>34627.040000000008</v>
      </c>
      <c r="AA21" s="19">
        <f t="shared" si="1"/>
        <v>50627.040000000008</v>
      </c>
      <c r="AB21" s="19">
        <f t="shared" si="1"/>
        <v>73627.040000000008</v>
      </c>
      <c r="AC21" s="19">
        <f t="shared" si="1"/>
        <v>96627.040000000008</v>
      </c>
      <c r="AD21" s="19">
        <f t="shared" si="1"/>
        <v>104852.04000000001</v>
      </c>
      <c r="AE21" s="19">
        <f t="shared" si="1"/>
        <v>71412.040000000008</v>
      </c>
      <c r="AF21" s="19">
        <f t="shared" si="1"/>
        <v>89412.040000000008</v>
      </c>
      <c r="AG21" s="19">
        <f t="shared" si="1"/>
        <v>102612.04000000001</v>
      </c>
      <c r="AH21" s="19">
        <f t="shared" si="1"/>
        <v>125612.04000000001</v>
      </c>
      <c r="AI21" s="19">
        <f t="shared" si="1"/>
        <v>141612.04</v>
      </c>
      <c r="AJ21" s="19">
        <f t="shared" si="1"/>
        <v>48637.040000000008</v>
      </c>
      <c r="AK21" s="19">
        <f t="shared" si="1"/>
        <v>71637.040000000008</v>
      </c>
      <c r="AL21" s="19">
        <f t="shared" si="1"/>
        <v>94637.040000000008</v>
      </c>
      <c r="AM21" s="19">
        <f t="shared" si="1"/>
        <v>83637.040000000008</v>
      </c>
    </row>
    <row r="22" spans="1:39" x14ac:dyDescent="0.3">
      <c r="C22" s="69" t="s">
        <v>55</v>
      </c>
      <c r="D22" s="69"/>
      <c r="E22" s="70"/>
      <c r="F22" s="20">
        <f t="shared" ref="F22:AM22" si="2">SUM(F4:F20)</f>
        <v>11572.54</v>
      </c>
      <c r="G22" s="20">
        <f t="shared" si="2"/>
        <v>0</v>
      </c>
      <c r="H22" s="20">
        <f t="shared" si="2"/>
        <v>0</v>
      </c>
      <c r="I22" s="20">
        <f t="shared" si="2"/>
        <v>0</v>
      </c>
      <c r="J22" s="20">
        <f t="shared" si="2"/>
        <v>150440</v>
      </c>
      <c r="K22" s="20">
        <f t="shared" si="2"/>
        <v>14775</v>
      </c>
      <c r="L22" s="20">
        <f t="shared" si="2"/>
        <v>9800</v>
      </c>
      <c r="M22" s="20">
        <f t="shared" si="2"/>
        <v>22000</v>
      </c>
      <c r="N22" s="20">
        <f t="shared" si="2"/>
        <v>7000</v>
      </c>
      <c r="O22" s="20">
        <f t="shared" si="2"/>
        <v>23200</v>
      </c>
      <c r="P22" s="20">
        <f t="shared" si="2"/>
        <v>0</v>
      </c>
      <c r="Q22" s="20">
        <f t="shared" si="2"/>
        <v>19775</v>
      </c>
      <c r="R22" s="20">
        <f t="shared" si="2"/>
        <v>7000</v>
      </c>
      <c r="S22" s="20">
        <f t="shared" si="2"/>
        <v>0</v>
      </c>
      <c r="T22" s="20">
        <f t="shared" si="2"/>
        <v>44600</v>
      </c>
      <c r="U22" s="20">
        <f t="shared" si="2"/>
        <v>0</v>
      </c>
      <c r="V22" s="20">
        <f t="shared" si="2"/>
        <v>7000</v>
      </c>
      <c r="W22" s="20">
        <f t="shared" si="2"/>
        <v>14775</v>
      </c>
      <c r="X22" s="20">
        <f t="shared" si="2"/>
        <v>205000</v>
      </c>
      <c r="Y22" s="20">
        <f t="shared" si="2"/>
        <v>11000</v>
      </c>
      <c r="Z22" s="20">
        <f t="shared" si="2"/>
        <v>7000</v>
      </c>
      <c r="AA22" s="20">
        <f t="shared" si="2"/>
        <v>0</v>
      </c>
      <c r="AB22" s="20">
        <f t="shared" si="2"/>
        <v>0</v>
      </c>
      <c r="AC22" s="20">
        <f t="shared" si="2"/>
        <v>14775</v>
      </c>
      <c r="AD22" s="20">
        <f t="shared" si="2"/>
        <v>56440</v>
      </c>
      <c r="AE22" s="20">
        <f t="shared" si="2"/>
        <v>5000</v>
      </c>
      <c r="AF22" s="20">
        <f t="shared" si="2"/>
        <v>9800</v>
      </c>
      <c r="AG22" s="20">
        <f t="shared" si="2"/>
        <v>0</v>
      </c>
      <c r="AH22" s="20">
        <f t="shared" si="2"/>
        <v>7000</v>
      </c>
      <c r="AI22" s="20">
        <f t="shared" si="2"/>
        <v>115975</v>
      </c>
      <c r="AJ22" s="20">
        <f t="shared" si="2"/>
        <v>0</v>
      </c>
      <c r="AK22" s="20">
        <f t="shared" si="2"/>
        <v>0</v>
      </c>
      <c r="AL22" s="20">
        <f t="shared" si="2"/>
        <v>34000</v>
      </c>
      <c r="AM22" s="20">
        <f t="shared" si="2"/>
        <v>0</v>
      </c>
    </row>
    <row r="23" spans="1:39" x14ac:dyDescent="0.3">
      <c r="C23" s="69" t="s">
        <v>54</v>
      </c>
      <c r="D23" s="69"/>
      <c r="E23" s="70"/>
      <c r="F23" s="19">
        <f>+[1]Operating!D7</f>
        <v>26814.6</v>
      </c>
      <c r="G23" s="19">
        <v>28000</v>
      </c>
      <c r="H23" s="19">
        <v>28000</v>
      </c>
      <c r="I23" s="19">
        <v>28000</v>
      </c>
      <c r="J23" s="19">
        <v>23000</v>
      </c>
      <c r="K23" s="19">
        <v>23000</v>
      </c>
      <c r="L23" s="19">
        <v>23000</v>
      </c>
      <c r="M23" s="19">
        <v>23000</v>
      </c>
      <c r="N23" s="19">
        <v>23000</v>
      </c>
      <c r="O23" s="19">
        <v>23000</v>
      </c>
      <c r="P23" s="19">
        <v>23000</v>
      </c>
      <c r="Q23" s="19">
        <v>23000</v>
      </c>
      <c r="R23" s="19">
        <v>23000</v>
      </c>
      <c r="S23" s="19">
        <v>23000</v>
      </c>
      <c r="T23" s="19">
        <v>23000</v>
      </c>
      <c r="U23" s="19">
        <v>23000</v>
      </c>
      <c r="V23" s="19">
        <v>23000</v>
      </c>
      <c r="W23" s="19">
        <v>23000</v>
      </c>
      <c r="X23" s="19">
        <v>23000</v>
      </c>
      <c r="Y23" s="19">
        <v>23000</v>
      </c>
      <c r="Z23" s="19">
        <v>23000</v>
      </c>
      <c r="AA23" s="19">
        <v>23000</v>
      </c>
      <c r="AB23" s="19">
        <v>23000</v>
      </c>
      <c r="AC23" s="19">
        <v>23000</v>
      </c>
      <c r="AD23" s="19">
        <v>23000</v>
      </c>
      <c r="AE23" s="19">
        <v>23000</v>
      </c>
      <c r="AF23" s="19">
        <v>23000</v>
      </c>
      <c r="AG23" s="19">
        <v>23000</v>
      </c>
      <c r="AH23" s="19">
        <v>23000</v>
      </c>
      <c r="AI23" s="19">
        <v>23000</v>
      </c>
      <c r="AJ23" s="19">
        <v>23000</v>
      </c>
      <c r="AK23" s="19">
        <v>23000</v>
      </c>
      <c r="AL23" s="19">
        <v>23000</v>
      </c>
      <c r="AM23" s="19">
        <v>23000</v>
      </c>
    </row>
    <row r="24" spans="1:39" x14ac:dyDescent="0.3">
      <c r="C24" s="69" t="s">
        <v>53</v>
      </c>
      <c r="D24" s="69"/>
      <c r="E24" s="70"/>
      <c r="F24" s="19">
        <v>122795.52</v>
      </c>
      <c r="G24" s="19">
        <f t="shared" ref="G24:AM24" si="3">+G21-G22+G23</f>
        <v>146992.04</v>
      </c>
      <c r="H24" s="19">
        <f t="shared" si="3"/>
        <v>174992.04</v>
      </c>
      <c r="I24" s="19">
        <f t="shared" si="3"/>
        <v>202992.04</v>
      </c>
      <c r="J24" s="19">
        <f t="shared" si="3"/>
        <v>75552.040000000008</v>
      </c>
      <c r="K24" s="19">
        <f t="shared" si="3"/>
        <v>83777.040000000008</v>
      </c>
      <c r="L24" s="19">
        <f t="shared" si="3"/>
        <v>96977.040000000008</v>
      </c>
      <c r="M24" s="19">
        <f t="shared" si="3"/>
        <v>97977.040000000008</v>
      </c>
      <c r="N24" s="19">
        <f t="shared" si="3"/>
        <v>113977.04000000001</v>
      </c>
      <c r="O24" s="19">
        <f t="shared" si="3"/>
        <v>113777.04000000001</v>
      </c>
      <c r="P24" s="19">
        <f t="shared" si="3"/>
        <v>136777.04</v>
      </c>
      <c r="Q24" s="19">
        <f t="shared" si="3"/>
        <v>140002.04</v>
      </c>
      <c r="R24" s="19">
        <f t="shared" si="3"/>
        <v>156002.04</v>
      </c>
      <c r="S24" s="19">
        <f t="shared" si="3"/>
        <v>179002.04</v>
      </c>
      <c r="T24" s="19">
        <f t="shared" si="3"/>
        <v>157402.04</v>
      </c>
      <c r="U24" s="19">
        <f t="shared" si="3"/>
        <v>180402.04</v>
      </c>
      <c r="V24" s="19">
        <f t="shared" si="3"/>
        <v>196402.04</v>
      </c>
      <c r="W24" s="19">
        <f t="shared" si="3"/>
        <v>204627.04</v>
      </c>
      <c r="X24" s="19">
        <f t="shared" si="3"/>
        <v>22627.040000000008</v>
      </c>
      <c r="Y24" s="19">
        <f t="shared" si="3"/>
        <v>34627.040000000008</v>
      </c>
      <c r="Z24" s="19">
        <f t="shared" si="3"/>
        <v>50627.040000000008</v>
      </c>
      <c r="AA24" s="19">
        <f t="shared" si="3"/>
        <v>73627.040000000008</v>
      </c>
      <c r="AB24" s="19">
        <f t="shared" si="3"/>
        <v>96627.040000000008</v>
      </c>
      <c r="AC24" s="19">
        <f t="shared" si="3"/>
        <v>104852.04000000001</v>
      </c>
      <c r="AD24" s="19">
        <f t="shared" si="3"/>
        <v>71412.040000000008</v>
      </c>
      <c r="AE24" s="19">
        <f t="shared" si="3"/>
        <v>89412.040000000008</v>
      </c>
      <c r="AF24" s="19">
        <f t="shared" si="3"/>
        <v>102612.04000000001</v>
      </c>
      <c r="AG24" s="19">
        <f t="shared" si="3"/>
        <v>125612.04000000001</v>
      </c>
      <c r="AH24" s="19">
        <f t="shared" si="3"/>
        <v>141612.04</v>
      </c>
      <c r="AI24" s="19">
        <f t="shared" si="3"/>
        <v>48637.040000000008</v>
      </c>
      <c r="AJ24" s="19">
        <f t="shared" si="3"/>
        <v>71637.040000000008</v>
      </c>
      <c r="AK24" s="19">
        <f t="shared" si="3"/>
        <v>94637.040000000008</v>
      </c>
      <c r="AL24" s="19">
        <f t="shared" si="3"/>
        <v>83637.040000000008</v>
      </c>
      <c r="AM24" s="19">
        <f t="shared" si="3"/>
        <v>106637.04000000001</v>
      </c>
    </row>
    <row r="25" spans="1:39" x14ac:dyDescent="0.3">
      <c r="C25" s="18"/>
      <c r="D25" s="18"/>
      <c r="E25" s="18"/>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row>
  </sheetData>
  <mergeCells count="6">
    <mergeCell ref="C24:E24"/>
    <mergeCell ref="A1:I1"/>
    <mergeCell ref="A2:I2"/>
    <mergeCell ref="C21:E21"/>
    <mergeCell ref="C22:E22"/>
    <mergeCell ref="C23:E23"/>
  </mergeCells>
  <pageMargins left="0.25" right="0.25" top="0.75" bottom="0.75" header="0.3" footer="0.3"/>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Operating</vt:lpstr>
      <vt:lpstr>Reserve</vt:lpstr>
      <vt:lpstr>Operating!Print_Titles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Autumn Hiles</cp:lastModifiedBy>
  <cp:revision>0</cp:revision>
  <dcterms:created xsi:type="dcterms:W3CDTF">2023-09-25T19:38:58Z</dcterms:created>
  <dcterms:modified xsi:type="dcterms:W3CDTF">2023-11-17T15:47:28Z</dcterms:modified>
</cp:coreProperties>
</file>